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910" windowHeight="8910" tabRatio="597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1'!$5:$8</definedName>
    <definedName name="_xlnm.Print_Titles" localSheetId="2">'Հատված 2'!$5:$7</definedName>
    <definedName name="_xlnm.Print_Titles" localSheetId="3">'Հատված 3'!$6:$8</definedName>
    <definedName name="_xlnm.Print_Titles" localSheetId="5">'Հատված 6'!$6:$8</definedName>
  </definedNames>
  <calcPr fullCalcOnLoad="1"/>
</workbook>
</file>

<file path=xl/sharedStrings.xml><?xml version="1.0" encoding="utf-8"?>
<sst xmlns="http://schemas.openxmlformats.org/spreadsheetml/2006/main" count="2658" uniqueCount="1164">
  <si>
    <t>1343</t>
  </si>
  <si>
    <t>1111</t>
  </si>
  <si>
    <t>1112</t>
  </si>
  <si>
    <t>1121</t>
  </si>
  <si>
    <t>1140</t>
  </si>
  <si>
    <t>1141</t>
  </si>
  <si>
    <t>1142</t>
  </si>
  <si>
    <t>1150</t>
  </si>
  <si>
    <t>1151</t>
  </si>
  <si>
    <t>1152</t>
  </si>
  <si>
    <t>1153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</si>
  <si>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</si>
  <si>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</si>
  <si>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</si>
  <si>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</si>
  <si>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</si>
  <si>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</si>
  <si>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</si>
  <si>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</si>
  <si>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</si>
  <si>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</si>
  <si>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</si>
  <si>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</si>
  <si>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</si>
  <si>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</si>
  <si>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</si>
  <si>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</si>
  <si>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</si>
  <si>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</si>
  <si>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</si>
  <si>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</si>
  <si>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</si>
  <si>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</si>
  <si>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</si>
  <si>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</si>
  <si>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</si>
  <si>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</si>
  <si>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</si>
  <si>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</si>
  <si>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</si>
  <si>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</si>
  <si>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</si>
  <si>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</si>
  <si>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</si>
  <si>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</si>
  <si>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</si>
  <si>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</si>
  <si>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</si>
  <si>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</si>
  <si>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</si>
  <si>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</si>
  <si>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</si>
  <si>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</si>
  <si>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</si>
  <si>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</si>
  <si>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</si>
  <si>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</si>
  <si>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</si>
  <si>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</si>
  <si>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</si>
  <si>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</si>
  <si>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</si>
  <si>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</si>
  <si>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</si>
  <si>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</si>
  <si>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</si>
  <si>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</si>
  <si>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</si>
  <si>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</si>
  <si>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</si>
  <si>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</si>
  <si>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</si>
  <si>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</si>
  <si>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</si>
  <si>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</si>
  <si>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</si>
  <si>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</si>
  <si>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</si>
  <si>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</si>
  <si>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</si>
  <si>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 xml:space="preserve">               </t>
  </si>
  <si>
    <t xml:space="preserve">                                                                                                           ( անունը, հայրանունը, ազգանունը)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</si>
  <si>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</si>
  <si>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</si>
  <si>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</si>
  <si>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</si>
  <si>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</si>
  <si>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</si>
  <si>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</si>
  <si>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</si>
  <si>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</si>
  <si>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</si>
  <si>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</si>
  <si>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</si>
  <si>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</si>
  <si>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</si>
  <si>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</si>
  <si>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</si>
  <si>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</si>
  <si>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</si>
  <si>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</si>
  <si>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(համայնքի բյուջեն սպասարկող տեղական գանձապետական բաժանմունքի անվանումը)</t>
  </si>
  <si>
    <t>8199³</t>
  </si>
  <si>
    <t xml:space="preserve"> NN </t>
  </si>
  <si>
    <t>3</t>
  </si>
  <si>
    <t>9121</t>
  </si>
  <si>
    <t>6121</t>
  </si>
  <si>
    <t>9122</t>
  </si>
  <si>
    <t>6122</t>
  </si>
  <si>
    <t xml:space="preserve">  - í³ñÏ»ñÇ ëï³óáõÙ</t>
  </si>
  <si>
    <t xml:space="preserve">  - ëï³óí³Í í³ñÏ»ñÇ ÑÇÙÝ³Ï³Ý  ·áõÙ³ñÇ Ù³ñáõÙ</t>
  </si>
  <si>
    <t xml:space="preserve">  - ëï³óí³Í ÷áË³ïíáõÃÛáõÝÝ»ñÇ ·áõÙ³ñÇ Ù³ñáõÙ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</si>
  <si>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</si>
  <si>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</si>
  <si>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</si>
  <si>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</si>
  <si>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</si>
  <si>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</si>
  <si>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</si>
  <si>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</si>
  <si>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</si>
  <si>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</si>
  <si>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</si>
  <si>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</si>
  <si>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</si>
  <si>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</si>
  <si>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</si>
  <si>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t xml:space="preserve">     X</t>
  </si>
  <si>
    <t>8111</t>
  </si>
  <si>
    <t>8121</t>
  </si>
  <si>
    <t>8131</t>
  </si>
  <si>
    <t>1110</t>
  </si>
  <si>
    <t>1120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</si>
  <si>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</si>
  <si>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</si>
  <si>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</si>
  <si>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</si>
  <si>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</si>
  <si>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</si>
  <si>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</si>
  <si>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</si>
  <si>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</si>
  <si>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</si>
  <si>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</si>
  <si>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</si>
  <si>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</si>
  <si>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</si>
  <si>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</si>
  <si>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</si>
  <si>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</si>
  <si>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</si>
  <si>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</si>
  <si>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</si>
  <si>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</si>
  <si>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</si>
  <si>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</si>
  <si>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</si>
  <si>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</si>
  <si>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</si>
  <si>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</si>
  <si>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</si>
  <si>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</si>
  <si>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</si>
  <si>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</si>
  <si>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</si>
  <si>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</si>
  <si>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</si>
  <si>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</si>
  <si>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</si>
  <si>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</si>
  <si>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</si>
  <si>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</si>
  <si>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</si>
  <si>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</si>
  <si>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</si>
  <si>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</si>
  <si>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</si>
  <si>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</si>
  <si>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</si>
  <si>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</si>
  <si>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</si>
  <si>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</si>
  <si>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</si>
  <si>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</si>
  <si>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</si>
  <si>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</si>
  <si>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</si>
  <si>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</si>
  <si>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</si>
  <si>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</si>
  <si>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</si>
  <si>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</si>
  <si>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</si>
  <si>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</si>
  <si>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</si>
  <si>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</si>
  <si>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</si>
  <si>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</si>
  <si>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</si>
  <si>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</si>
  <si>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</si>
  <si>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</si>
  <si>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</si>
  <si>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</si>
  <si>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</si>
  <si>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</si>
  <si>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</si>
  <si>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</si>
  <si>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</si>
  <si>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</si>
  <si>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</si>
  <si>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</si>
  <si>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</si>
  <si>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</si>
  <si>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</si>
  <si>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</si>
  <si>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</si>
  <si>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</si>
  <si>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</si>
  <si>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</si>
  <si>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</si>
  <si>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</si>
  <si>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</si>
  <si>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</si>
  <si>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</si>
  <si>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</si>
  <si>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</si>
  <si>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</si>
  <si>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</si>
  <si>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</si>
  <si>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</si>
  <si>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</si>
  <si>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</si>
  <si>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</si>
  <si>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</si>
  <si>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</si>
  <si>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</si>
  <si>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</si>
  <si>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</si>
  <si>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</si>
  <si>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</si>
  <si>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</si>
  <si>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</si>
  <si>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</si>
  <si>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</si>
  <si>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</si>
  <si>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</si>
  <si>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</si>
  <si>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</si>
  <si>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</si>
  <si>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</si>
  <si>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</si>
  <si>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</si>
  <si>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</si>
  <si>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</si>
  <si>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</si>
  <si>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</si>
  <si>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</si>
  <si>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</si>
  <si>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</si>
  <si>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</si>
  <si>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</si>
  <si>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</si>
  <si>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</si>
  <si>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</si>
  <si>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</si>
  <si>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</si>
  <si>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</si>
  <si>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</si>
  <si>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</si>
  <si>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</si>
  <si>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</si>
  <si>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</si>
  <si>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</si>
  <si>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</si>
  <si>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</si>
  <si>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</si>
  <si>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</si>
  <si>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</si>
  <si>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</si>
  <si>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</si>
  <si>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</si>
  <si>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</si>
  <si>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</si>
  <si>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</si>
  <si>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</si>
  <si>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</si>
  <si>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</si>
  <si>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</si>
  <si>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</si>
  <si>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</si>
  <si>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</si>
  <si>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</si>
  <si>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</si>
  <si>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</si>
  <si>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</si>
  <si>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</si>
  <si>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</si>
  <si>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</si>
  <si>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</si>
  <si>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</si>
  <si>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</si>
  <si>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</si>
  <si>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</si>
  <si>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</si>
  <si>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</si>
  <si>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</si>
  <si>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</si>
  <si>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</si>
  <si>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</si>
  <si>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</si>
  <si>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</si>
  <si>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</si>
  <si>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</si>
  <si>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</si>
  <si>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</si>
  <si>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</si>
  <si>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</si>
  <si>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</si>
  <si>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</si>
  <si>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</si>
  <si>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</si>
  <si>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</si>
  <si>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</si>
  <si>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</si>
  <si>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</si>
  <si>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</si>
  <si>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</si>
  <si>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</si>
  <si>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</si>
  <si>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</si>
  <si>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</si>
  <si>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</si>
  <si>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</si>
  <si>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</si>
  <si>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</si>
  <si>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</si>
  <si>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</si>
  <si>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</si>
  <si>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</si>
  <si>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</si>
  <si>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</si>
  <si>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</si>
  <si>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</si>
  <si>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</si>
  <si>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</si>
  <si>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</si>
  <si>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</si>
  <si>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</si>
  <si>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</si>
  <si>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</si>
  <si>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</si>
  <si>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</si>
  <si>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</si>
  <si>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</si>
  <si>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</si>
  <si>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</si>
  <si>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</si>
  <si>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</si>
  <si>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</si>
  <si>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</si>
  <si>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</si>
  <si>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</si>
  <si>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</si>
  <si>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</si>
  <si>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</si>
  <si>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</si>
  <si>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</si>
  <si>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</si>
  <si>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</si>
  <si>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</si>
  <si>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 xml:space="preserve">1.2.2. öáË³ïíáõÃÛáõÝÝ»ñ, áñÇó` </t>
  </si>
  <si>
    <t>1.2.1. ì³ñÏ»ñ,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</si>
  <si>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</si>
  <si>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</si>
  <si>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</si>
  <si>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</si>
  <si>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</si>
  <si>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</si>
  <si>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</si>
  <si>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</si>
  <si>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</si>
  <si>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</si>
  <si>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</si>
  <si>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</si>
  <si>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</si>
  <si>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</si>
  <si>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</si>
  <si>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</si>
  <si>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</si>
  <si>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</si>
  <si>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</si>
  <si>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</si>
  <si>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</si>
  <si>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</si>
  <si>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</si>
  <si>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</si>
  <si>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</si>
  <si>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</si>
  <si>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</si>
  <si>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</si>
  <si>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</si>
  <si>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</si>
  <si>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</si>
  <si>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</si>
  <si>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</si>
  <si>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 xml:space="preserve">                                           </t>
  </si>
  <si>
    <t>5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</si>
  <si>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</si>
  <si>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</si>
  <si>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</si>
  <si>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</si>
  <si>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</si>
  <si>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</si>
  <si>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</si>
  <si>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</si>
  <si>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</si>
  <si>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</si>
  <si>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</si>
  <si>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</si>
  <si>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</si>
  <si>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</si>
  <si>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</si>
  <si>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</si>
  <si>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</si>
  <si>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</si>
  <si>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</si>
  <si>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</si>
  <si>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>1154</t>
  </si>
  <si>
    <t>1155</t>
  </si>
  <si>
    <t>1252</t>
  </si>
  <si>
    <t>1253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</si>
  <si>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</si>
  <si>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</si>
  <si>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</si>
  <si>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</si>
  <si>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</si>
  <si>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</si>
  <si>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</si>
  <si>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</si>
  <si>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</si>
  <si>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</si>
  <si>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</si>
  <si>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</si>
  <si>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</si>
  <si>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</si>
  <si>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</si>
  <si>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</si>
  <si>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</si>
  <si>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</si>
  <si>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</si>
  <si>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</si>
  <si>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</si>
  <si>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 xml:space="preserve">3.5 Վարչական գանձումներ (տող 1351 + տող 1352+տող 1353),     այդ թվում` 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</si>
  <si>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</si>
  <si>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</si>
  <si>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</si>
  <si>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</si>
  <si>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</si>
  <si>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</si>
  <si>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</si>
  <si>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</si>
  <si>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</si>
  <si>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</si>
  <si>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</si>
  <si>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</si>
  <si>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</si>
  <si>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</si>
  <si>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</si>
  <si>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</si>
  <si>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</si>
  <si>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</si>
  <si>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</si>
  <si>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</si>
  <si>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այլ վարչական գանձումներ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</si>
  <si>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</si>
  <si>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</si>
  <si>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</si>
  <si>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</si>
  <si>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</si>
  <si>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</si>
  <si>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</si>
  <si>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</si>
  <si>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</si>
  <si>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</si>
  <si>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</si>
  <si>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</si>
  <si>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այդ թվում` Գույքահարկ փոխադրամիջոցների համար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</si>
  <si>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</si>
  <si>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</si>
  <si>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</si>
  <si>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</si>
  <si>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</si>
  <si>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</si>
  <si>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</si>
  <si>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</si>
  <si>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</si>
  <si>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</si>
  <si>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</si>
  <si>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</si>
  <si>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</si>
  <si>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</si>
  <si>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 Պետական բյուջեից ֆինանսական համահարթեցման սկզբունքով տրամադրվող դոտացիաներ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</si>
  <si>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</si>
  <si>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</si>
  <si>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</si>
  <si>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</si>
  <si>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</si>
  <si>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</si>
  <si>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</si>
  <si>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</si>
  <si>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</si>
  <si>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Բաժնետիր. ընկեր-ում  համայնքի մասնակցության դիմաց   համայնքի բյուջե կատարվող մասհանումներ  (շահաբաժին-ր)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</si>
  <si>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</si>
  <si>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</si>
  <si>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</si>
  <si>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</si>
  <si>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</si>
  <si>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</si>
  <si>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</si>
  <si>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Եկամտատեսակներ</t>
  </si>
  <si>
    <t>Հոդվածի N</t>
  </si>
  <si>
    <t>այդ թվում`</t>
  </si>
  <si>
    <t>վարչական մաս</t>
  </si>
  <si>
    <t>ֆոնդային մաս</t>
  </si>
  <si>
    <t xml:space="preserve"> Գույքահարկ համայնքների վարչական տարածքներում գտնվող շենքերի և շինությունների համար</t>
  </si>
  <si>
    <t>Գույքահարկ փոխադրամիջոցների համար</t>
  </si>
  <si>
    <t>Այլ գույքի վարձակալությունից վարձավճարներ</t>
  </si>
  <si>
    <t xml:space="preserve">Հողերի վարձակալության վարձավճարներ </t>
  </si>
  <si>
    <t>ՏԵՂԵԿՈՒԹՅՈՒՆՆԵՐ</t>
  </si>
  <si>
    <t>ԳՈՒՅՔԱՀԱՐԿԻ ԵՎ ՀՈՂԻ ՀԱՐԿԻ, ՀՈՂԵՐԻ ԵՎ ԱՅԼ ԳՈՒՅՔԻ ՎԱՐՁԱԿԱԼՈՒԹՅԱՆ ՎԱՐՁԱՎՃԱՐՆԵՐԻ</t>
  </si>
  <si>
    <t>ԳԾՈՎ ԱՌԱՆՁԻՆ ՑՈՒՑԱՆԻՇՆԵՐԻ ՎԵՐԱԲԵՐՅԱԼ</t>
  </si>
  <si>
    <t>ապառքը տարեսկզբի դրությոմբ</t>
  </si>
  <si>
    <t>ապառքը տարեվերջի դրությոմբ</t>
  </si>
  <si>
    <t>տվյալ տարվա հաշվարկային գումարը</t>
  </si>
  <si>
    <t>ՀԱՄԱՅՆՔԻ ԲՅՈՒՋԵԻ ԵԿԱՄՈՒՏՆԵՐԸ</t>
  </si>
  <si>
    <t>(հազար դրամներով)</t>
  </si>
  <si>
    <t xml:space="preserve">  Տողի NN</t>
  </si>
  <si>
    <t>Բաժին</t>
  </si>
  <si>
    <t>Դաս</t>
  </si>
  <si>
    <t>Խումբ</t>
  </si>
  <si>
    <t xml:space="preserve"> ՀԱՄԱՅՆՔԻ ԲՅՈՒՋԵԻ ԾԱԽՍԵՐԸ` ԸՍՏ ԲՅՈՒՋԵՏԱՅԻՆ ԾԱԽՍԵՐԻ ԳՈՐԾԱՌՆԱԿԱՆ ԴԱՍԱԿԱՐԳՄԱՆ</t>
  </si>
  <si>
    <t>Բյուջետային ծախսերի գործառական դասակարգման բաժինների, խմբերի և դասերի անվանումները</t>
  </si>
  <si>
    <t>ՀԱՄԱՅՆՔԻ  ԲՅՈՒՋԵԻ  ԾԱԽՍԵՐԸ`  ԸՍՏ  ԲՅՈՒՋԵՏԱՅԻՆ ԾԱԽՍԵՐԻ ՏՆՏԵՍԱԳԻՏԱԿԱՆ ԴԱՍԱԿԱՐԳՄԱՆ</t>
  </si>
  <si>
    <t>Բյուջետային ծախսերի տնտեսագիտական դասակարգման հոդվածների անվանումների</t>
  </si>
  <si>
    <t>ՀԱՄԱՅՆՔԻ  ԲՅՈՒՋԵԻ  ՀԱՎԵԼՈՒՐԴԻ  ՕԳՏԱԳՈՐԾՄԱՆ  ՈՒՂՂՈՒԹՅՈՒՆՆԵՐԸ  ԿԱՄ ԴԵՖԻՑԻՏԻ (ՊԱԿԱՍՈՒՐԴԻ)  ՖԻՆԱՆՍԱՎՈՐՄԱՆ  ԱՂԲՅՈՒՐՆԵՐԸ</t>
  </si>
  <si>
    <t>Բյուջետային ծախսերի տնտեսագիտական դասակարգման հոդվածների  անվանումները</t>
  </si>
  <si>
    <t>ԸՆԴԱՄԵՆԸ ՀԱՎԵԼՈՒՐԴԸ ԿԱՄ ԴԵՖԻՑԻՏԸ (ՊԱԿԱՍՈՒՐԴԸ)</t>
  </si>
  <si>
    <t>ԸՆԴԱՄԵՆԸ, այդ թվում`
(տող 8100+տող 8200), (տող 8000 հակառակ նշանով)</t>
  </si>
  <si>
    <t xml:space="preserve"> Ա. ՆԵՐՔԻՆ ԱՂԲՅՈՒՐՆԵՐ, այդ թվում`
(տող 8110+տող 8160), (տող8010-տող8200)</t>
  </si>
  <si>
    <t>1. ՓՈԽԱՌՈՒ ՄԻՋՈՑՆԵՐ, այդ թվում` 
(տող 8111+տող 8120)</t>
  </si>
  <si>
    <t xml:space="preserve"> 1.1. Արժեթղթեր (բացառությամբ բաժնետոմսերի և կապիտալում այլ մասնակցության),որից
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</si>
  <si>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</si>
  <si>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</si>
  <si>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մարում), այդ թվում`
(տող 8121+տող8140) </t>
  </si>
  <si>
    <t>1.2.1. Վարկեր, որից`
(տող 8122+տող 8130)</t>
  </si>
  <si>
    <t xml:space="preserve">  - վարկերի ստացում, որից
(տող 8123+տող 8124)</t>
  </si>
  <si>
    <t>պետական բյուջեից</t>
  </si>
  <si>
    <t>այլ աղբյուրներից</t>
  </si>
  <si>
    <t xml:space="preserve">  - ստացված վարկերի հիմնական  գումարի մարում, որից`
(տող 8131+տող 8132)
</t>
  </si>
  <si>
    <t>ՀՀ պետական բյուջեին</t>
  </si>
  <si>
    <t>այլ աղբյուրներին</t>
  </si>
  <si>
    <t>1.2.2. Փոխատվություններ, որից` 
(տող 8141+տող 8150)</t>
  </si>
  <si>
    <t>բյուջետային փոխատվությունների ստացում, որից`
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</si>
  <si>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</si>
  <si>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</si>
  <si>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մարում, որից`
(տող 8151+տող 8152)</t>
  </si>
  <si>
    <t>ՀՀ այլ համայնքների բյուջեներին</t>
  </si>
  <si>
    <t>2. ՖԻՆԱՆՍԱԿԱՆ ԱԿՏԻՎՆԵՐ, այդ թվում`
(տող8161+տող8170+տող8190-տող8197+տող8198+տող8199)</t>
  </si>
  <si>
    <t xml:space="preserve">2.1. Բաժնետոմսեր և կապիտալում այլ մասնակցություն, որից`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</si>
  <si>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</si>
  <si>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</si>
  <si>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</si>
  <si>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Փոխատվություններ, որից` </t>
  </si>
  <si>
    <t xml:space="preserve"> - փոխատվությունների տրամադրում</t>
  </si>
  <si>
    <t>2.3. Համայնքի բյուջեի միջոցների տարեսկզբի ազատ  մնացորդը, այդ թվում`
(տող 8191+տող 8194-տող8193)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</si>
  <si>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</si>
  <si>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</si>
  <si>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
(տող 8191 - տող 8192)</t>
  </si>
  <si>
    <t xml:space="preserve"> 2.3.2. Համայնքի բյուջեի ֆոնդային մասի միջոցների տարեսկզբի մնացորդ, որից`  
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</si>
  <si>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</si>
  <si>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</si>
  <si>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</si>
  <si>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</si>
  <si>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որից`
(տող8010- տող 8110 - տող 8161 - տող 8170- տող 8190- տող 8197- տող 8198 - տող 8210)</t>
  </si>
  <si>
    <t>ծախսերի ֆինանսավորմանը չուղղված համայնքի բյուջեի միջոցների տարեսկզբի ազատ մնացորդի գումարը</t>
  </si>
  <si>
    <t>Բ. ԱՐՏԱՔԻՆ ԱՂԲՅՈՒՐՆԵՐ, այդ թվում` 
(տող 8210)</t>
  </si>
  <si>
    <t>1. ՓՈԽԱՌՈՒ ՄԻՋՈՑՆԵՐ, այդ թվում` 
(տող 8211+տող 8220)</t>
  </si>
  <si>
    <t xml:space="preserve"> 1.1. Արժեթղթեր (բացառությամբ բաժնետոմսերի և կապիտալում այլ մասնակցության) , որից`</t>
  </si>
  <si>
    <t>1.2. Վարկեր և փոխատվություններ(ստացում և մարում), այդ թվում 
   տող 8221+տող 8240</t>
  </si>
  <si>
    <t>նախկինում տրամադրված փոխատվությունների դիմաց ստացվող մարումներից մուտքեր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</si>
  <si>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</si>
  <si>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ԾԱՌԱՅՈՒԹՅՈՒՆՆԵՐ, այդ թվում`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</si>
  <si>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</si>
  <si>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</si>
  <si>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</si>
  <si>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</si>
  <si>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</si>
  <si>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</si>
  <si>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</si>
  <si>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</si>
  <si>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</si>
  <si>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</si>
  <si>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</si>
  <si>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</si>
  <si>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</si>
  <si>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</si>
  <si>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</si>
  <si>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</si>
  <si>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</si>
  <si>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</si>
  <si>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</si>
  <si>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</si>
  <si>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</si>
  <si>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</si>
  <si>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</si>
  <si>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ՊԱՇՏՊԱՆՈՒԹՅՈՒՆ, այդ թվում` (տող2210+2220+տող2230+տող2240+տող2250)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</si>
  <si>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</si>
  <si>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</si>
  <si>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</si>
  <si>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</si>
  <si>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</si>
  <si>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</si>
  <si>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</si>
  <si>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Պաշտպանություն (այլ դասերին չպատկանող), որից`</t>
  </si>
  <si>
    <t>Պաշտպանություն (այլ դասերին չպատկանող)</t>
  </si>
  <si>
    <t>ՀԱՍԱՐԱԿԱԿԱՆ ԿԱՐԳ, ԱՆՎՏԱՆԳՈՒԹՅՈՒՆ և ԴԱՏԱԿԱՆ ԳՈՐԾՈՒՆԵՈՒԹՅՈՒՆ, այդ թվում (տող2310+տող2320+տող2330+տող2340+տող2350+տող2360+տող2370)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</si>
  <si>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</si>
  <si>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</si>
  <si>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</si>
  <si>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</si>
  <si>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</si>
  <si>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</si>
  <si>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</si>
  <si>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</si>
  <si>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</si>
  <si>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</si>
  <si>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</si>
  <si>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</si>
  <si>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</si>
  <si>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</si>
  <si>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</si>
  <si>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</si>
  <si>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</si>
  <si>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ՏՆՏԵՍԱԿԱՆ ՀԱՐԱԲԵՐՈՒԹՅՈՒՆՆԵՐ, այդ թվում` (տող2410+տող2420+տող2430+տող2440+տող2450+տող2460+տող2470+տող2480+տող2490)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</si>
  <si>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</si>
  <si>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</si>
  <si>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</si>
  <si>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</si>
  <si>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</si>
  <si>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</si>
  <si>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</si>
  <si>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</si>
  <si>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</si>
  <si>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</si>
  <si>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</si>
  <si>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</si>
  <si>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</si>
  <si>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</si>
  <si>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</si>
  <si>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</si>
  <si>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</si>
  <si>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</si>
  <si>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</si>
  <si>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</si>
  <si>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</si>
  <si>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</si>
  <si>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</si>
  <si>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</si>
  <si>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</si>
  <si>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</si>
  <si>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</si>
  <si>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</si>
  <si>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</si>
  <si>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</si>
  <si>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</si>
  <si>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</si>
  <si>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</si>
  <si>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</si>
  <si>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</si>
  <si>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</si>
  <si>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</si>
  <si>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</si>
  <si>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</si>
  <si>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</si>
  <si>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</si>
  <si>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</si>
  <si>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>ՇՐՋԱԿԱ ՄԻՋԱՎԱՅՐԻ ՊԱՇՏՊԱՆՈՒԹՅՈՒՆ, այդ թվում` (տող2510+տող2520+տող2530+տող2540+տող2550+տող2560)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</si>
  <si>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</si>
  <si>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</si>
  <si>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</si>
  <si>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</si>
  <si>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</si>
  <si>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</si>
  <si>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</si>
  <si>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</si>
  <si>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</si>
  <si>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</si>
  <si>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</si>
  <si>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</si>
  <si>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այդ թվում` (տող3610+տող3620+տող3630+տող3640+տող3650+տող3660)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</si>
  <si>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</si>
  <si>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</si>
  <si>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</si>
  <si>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</si>
  <si>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</si>
  <si>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</si>
  <si>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</si>
  <si>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</si>
  <si>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</si>
  <si>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</si>
  <si>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</si>
  <si>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</si>
  <si>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այդ թվում` (տող2710+տող2720+տող2730+տող2740+տող2750+տող2760)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</si>
  <si>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</si>
  <si>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</si>
  <si>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</si>
  <si>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</si>
  <si>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</si>
  <si>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</si>
  <si>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</si>
  <si>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</si>
  <si>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</si>
  <si>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</si>
  <si>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</si>
  <si>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</si>
  <si>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</si>
  <si>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</si>
  <si>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</si>
  <si>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</si>
  <si>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</si>
  <si>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</si>
  <si>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</si>
  <si>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</si>
  <si>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</si>
  <si>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այդ թվում` (տող2810+տող2820+տող2830+տող2840+տող2850+տող2860)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</si>
  <si>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</si>
  <si>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</si>
  <si>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</si>
  <si>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</si>
  <si>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</si>
  <si>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</si>
  <si>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</si>
  <si>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</si>
  <si>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</si>
  <si>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</si>
  <si>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</si>
  <si>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</si>
  <si>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</si>
  <si>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</si>
  <si>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</si>
  <si>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</si>
  <si>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</si>
  <si>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</si>
  <si>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</si>
  <si>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</si>
  <si>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</si>
  <si>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</si>
  <si>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>ԿՐԹՈՒԹՅՈՒՆ, այդ թվում` (տող2910+տող2920+տող2930+տող2940+տող2950+տող2960+տող2970+տող2980)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</si>
  <si>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</si>
  <si>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</si>
  <si>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</si>
  <si>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</si>
  <si>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</si>
  <si>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</si>
  <si>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</si>
  <si>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</si>
  <si>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</si>
  <si>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</si>
  <si>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</si>
  <si>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</si>
  <si>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</si>
  <si>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</si>
  <si>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</si>
  <si>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</si>
  <si>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</si>
  <si>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</si>
  <si>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</si>
  <si>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</si>
  <si>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</si>
  <si>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այդ թվում` (տող3010+տող3020+տող3030+տող3040+տող3050+տող3060+տող3070+տող3080+տող3090)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</si>
  <si>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</si>
  <si>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</si>
  <si>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</si>
  <si>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</si>
  <si>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</si>
  <si>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</si>
  <si>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</si>
  <si>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</si>
  <si>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</si>
  <si>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</si>
  <si>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</si>
  <si>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</si>
  <si>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</si>
  <si>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</si>
  <si>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</si>
  <si>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</si>
  <si>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որից` </t>
  </si>
  <si>
    <t>ՀԻՄՆԱԿԱՆ ԲԱԺԻՆՆԵՐԻՆ ՉԴԱՍՎՈՂ ՊԱՀՈՒՍՏԱՅԻՆ ՖՈՆԴԵՐ, այդ թվում` (տող3110)</t>
  </si>
  <si>
    <t xml:space="preserve">ՀՀ կառավարության և համայնքների պահուստային ֆոնդ, որից` </t>
  </si>
  <si>
    <t>ՀՀ համայնքների պահուստային ֆոնդ</t>
  </si>
  <si>
    <t>ԸՆԴԱՄԵՆԸ ԾԱԽՍԵՐ, այդ թվում` (տող4050+տող5000+տող 6000)</t>
  </si>
  <si>
    <t xml:space="preserve">Ա. ԸՆԹԱՑԻԿ  ԾԱԽՍԵՐ, այդ թվում` (տող4100+տող4200+տող4300+տող4400+տող4500+ տող4600+տող4700)                                                                                                                       </t>
  </si>
  <si>
    <t xml:space="preserve">1.1 ԱՇԽԱՏԱՆՔԻ ՎԱՐՁԱՏՐՈՒԹՅՈՒՆ, այդ թվում`
(տող4110+տող4120+տող4130)                                                                     </t>
  </si>
  <si>
    <t>ԴՐԱՄՈՎ ՎՃԱՐՎՈՂ ԱՇԽԱՏԱՎԱՐՁԵՐ ԵՎ ՀԱՎԵԼԱՎՃԱՐՆԵՐ, որից`                   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</si>
  <si>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</si>
  <si>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</si>
  <si>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</si>
  <si>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ՀԱՎԵԼԱՎՃԱՐՆԵՐ, որից` 
(տող4121)</t>
  </si>
  <si>
    <t xml:space="preserve"> -Բնեղեն աշխատավարձեր և հավելավճարներ</t>
  </si>
  <si>
    <t>ՓԱՍՏԱՑԻ ՍՈՑԻԱԼԱԿԱՆ ԱՊԱՀՈՎՈՒԹՅԱՆ ՎՃԱՐՆԵՐ, որից` 
(տող4131)</t>
  </si>
  <si>
    <t xml:space="preserve"> -Սոցիալական ապահովության վճարներ</t>
  </si>
  <si>
    <t>1.2 ԾԱՌԱՅՈՒԹՅՈՒՆՆԵՐԻ ԵՎ ԱՊՐԱՆՔՆԵՐԻ ՁԵՌՔ ԲԵՐՈՒՄ, այդ թվում`  (տող4210+տող4220+տող4230+տող4240+տող4250+տող4260)</t>
  </si>
  <si>
    <t>ՇԱՐՈՒՆԱԿԱԿԱՆ ԾԱԽՍԵՐ, որից`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</si>
  <si>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</si>
  <si>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</si>
  <si>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</si>
  <si>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</si>
  <si>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</si>
  <si>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</si>
  <si>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</si>
  <si>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որից` 
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</si>
  <si>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</si>
  <si>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</si>
  <si>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</si>
  <si>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ԲԵՐՈՒՄ, որից`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</si>
  <si>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</si>
  <si>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</si>
  <si>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</si>
  <si>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</si>
  <si>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</si>
  <si>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</si>
  <si>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</si>
  <si>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</si>
  <si>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ԲԵՐՈՒՄ, որից`  
(տող 4241)</t>
  </si>
  <si>
    <t xml:space="preserve"> -Մասնագիտական ծառայություններ</t>
  </si>
  <si>
    <t>ԸՆԹԱՑԻԿ ՆՈՐՈԳՈՒՄ ԵՎ ՊԱՀՊԱՆՈՒՄ, որից (ծառայություններ և նյութեր) 
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</si>
  <si>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</si>
  <si>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</si>
  <si>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որից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</si>
  <si>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</si>
  <si>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</si>
  <si>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</si>
  <si>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</si>
  <si>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</si>
  <si>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</si>
  <si>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</si>
  <si>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</si>
  <si>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այդ թվում 
(տող4310+տող 4320+տող4330)</t>
  </si>
  <si>
    <t>ՆԵՐՔԻՆ ՏՈԿՈՍԱՎՃԱՐՆԵՐ, որից
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</si>
  <si>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</si>
  <si>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</si>
  <si>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</si>
  <si>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</si>
  <si>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</si>
  <si>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ՎՃԱՐՆԵՐ, որից` 
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</si>
  <si>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</si>
  <si>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</si>
  <si>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</si>
  <si>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ՍՈՒԲՍԻԴԻԱՆԵՐ, այդ թվում  
(տող4410+տող4420)</t>
  </si>
  <si>
    <t>ՍՈՒԲՍԻԴԻԱՆԵՐ ՊԵՏԱԿԱՆ (ՀԱՄԱՅՆՔԱՅԻՆ) ԿԱԶՄԱԿԵՐՊՈՒԹՅՈՒՆՆԵՐԻՆ, որից`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</si>
  <si>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</si>
  <si>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</si>
  <si>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ԿԱԶՄԱԿԵՐՊՈՒԹՅՈՒՆՆԵՐԻՆ, որից` 
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</si>
  <si>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</si>
  <si>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</si>
  <si>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ԴՐԱՄԱՇՆՈՐՀՆԵՐ, այդ թվում` (տող4510+տող4520+տող4530+տող4540)</t>
  </si>
  <si>
    <t>ԴՐԱՄԱՇՆՈՐՀՆԵՐ ՕՏԱՐԵՐԿՐՅԱ ԿԱՌԱՎԱՐՈՒԹՅՈՒՆՆԵՐԻՆ, որից` 
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</si>
  <si>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</si>
  <si>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</si>
  <si>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ԿԱԶՄԱԿԵՐՊՈՒԹՅՈՒՆՆԵՐԻՆ, որից` 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</si>
  <si>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</si>
  <si>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</si>
  <si>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ՄԱԿԱՐԴԱԿՆԵՐԻՆ, որից`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</si>
  <si>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</si>
  <si>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</si>
  <si>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դրամաշնորհներ, այդ թվում`            (տող 4534+տող 4537 +տող 4538)</t>
  </si>
  <si>
    <t xml:space="preserve"> - տեղական ինքնակառավրման մարմիններին,որից` 
(տող  4535+տող 4536)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</si>
  <si>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</si>
  <si>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</si>
  <si>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</si>
  <si>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</si>
  <si>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ՄԱԿԱՐԴԱԿՆԵՐԻՆ, որից`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</si>
  <si>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</si>
  <si>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</si>
  <si>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դրամաշնորհներ, այդ թվում`              (տող 4544+տող 4547 +տող 4548)</t>
  </si>
  <si>
    <t xml:space="preserve"> - տեղական ինքնակառավրման մարմիններին,որից`     (տող  4545+տող 4546)</t>
  </si>
  <si>
    <t xml:space="preserve">ՀՀ այլ համայնքներին </t>
  </si>
  <si>
    <t>1.6 ՍՈՑԻԱԼԱԿԱՆ ՆՊԱՍՏՆԵՐ ԵՎ ԿԵՆՍԱԹՈՇԱԿՆԵՐ, այդ թվում`
(տող4610+տող4630+տող4640)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</si>
  <si>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</si>
  <si>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</si>
  <si>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</si>
  <si>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որից`
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</si>
  <si>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</si>
  <si>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</si>
  <si>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</si>
  <si>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</si>
  <si>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ԿԵՆՍԱԹՈՇԱԿՆԵՐ, որից` 
(տող4641) </t>
  </si>
  <si>
    <t xml:space="preserve"> -Կենսաթոշակներ</t>
  </si>
  <si>
    <t>1.7 ԱՅԼ ԾԱԽՍԵՐ, այդ թվում` (տող4710+տող4720+տող4730+տող4740+տող4750+տող4760+տող4770)</t>
  </si>
  <si>
    <t xml:space="preserve">ՆՎԻՐԱՏՎՈՒԹՅՈՒՆՆԵՐ ՈՉ ԿԱՌԱՎԱՐԱԿԱՆ (ՀԱՍԱՐԱԿԱԿԱՆ) ԿԱԶՄԱԿԵՐՊՈՒԹՅՈՒՆՆԵՐԻՆ, որից`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</si>
  <si>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</si>
  <si>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</si>
  <si>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որից`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</si>
  <si>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</si>
  <si>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</si>
  <si>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</si>
  <si>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</si>
  <si>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ՏՈՒԳԱՆՔՆԵՐ, որից` 
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</si>
  <si>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</si>
  <si>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ՎԵՐԱԿԱՆԳՆՈՒՄ, որից`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</si>
  <si>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</si>
  <si>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</si>
  <si>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ՎԵՐԱԿԱՆԳՆՈՒՄ, որից 
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</si>
  <si>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</si>
  <si>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ԾԱԽՍԵՐ, որից`
 (տող4761)</t>
  </si>
  <si>
    <t xml:space="preserve"> -Այլ ծախսեր</t>
  </si>
  <si>
    <t>ՊԱՀՈՒՍՏԱՅԻՆ ՄԻՋՈՑՆԵՐ, որից` 
(տող4771)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</si>
  <si>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</si>
  <si>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</si>
  <si>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t>Բ. ՈՉ ՖԻՆԱՆՍԱԿԱՆ ԱԿՏԻՎՆԵՐԻ ԳԾՈՎ ԾԱԽՍԵՐ, այդ թվում`     (տող5100+տող5200+տող5300+տող5400)</t>
  </si>
  <si>
    <t>1.1. ՀԻՄՆԱԿԱՆ ՄԻՋՈՑՆԵՐ, այդ թվում`
(տող5110+տող5120+տող5130)</t>
  </si>
  <si>
    <t>ՇԵՆՔԵՐ ԵՎ ՇԻՆՈՒԹՅՈՒՆՆԵՐ, որից`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</si>
  <si>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</si>
  <si>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</si>
  <si>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</si>
  <si>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ՍԱՐՔԱՎՈՐՈՒՄՆԵՐ, որից`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</si>
  <si>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</si>
  <si>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</si>
  <si>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</si>
  <si>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որից`
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</si>
  <si>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</si>
  <si>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</si>
  <si>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</si>
  <si>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</si>
  <si>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ՊԱՇԱՐՆԵՐ, այդ թվում`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</si>
  <si>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</si>
  <si>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</si>
  <si>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</si>
  <si>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</si>
  <si>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այդ թվում`
(տող 5311)</t>
  </si>
  <si>
    <t xml:space="preserve"> -Բարձրարժեք ակտիվներ</t>
  </si>
  <si>
    <t>1.4 ՉԱՐՏԱԴՐՎԱԾ ԱԿՏԻՎՆԵՐ, այդ թվում`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</si>
  <si>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</si>
  <si>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</si>
  <si>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</si>
  <si>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</si>
  <si>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ՄՈՒՏՔԵՐ, այդ թվում` (տող6100+տող6200+տող6300+տող6400)</t>
  </si>
  <si>
    <t xml:space="preserve">ՀԻՄՆԱԿԱՆ ՄԻՋՈՑՆԵՐԻ ԻՐԱՑՈՒՄԻՑ ՄՈՒՏՔԵՐ, այդ թվում`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</si>
  <si>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</si>
  <si>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</si>
  <si>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</si>
  <si>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ՄՈՒՏՔԵՐ, այդ թվում`
 (տող6210+տող6220)</t>
  </si>
  <si>
    <t xml:space="preserve"> ՌԱԶՄԱՎԱՐԱԿԱՆ ՀԱՄԱՅՆՔԱՅԻՆ ՊԱՇԱՐՆԵՐԻ ԻՐԱՑՈՒՄԻՑ ՄՈՒՏՔԵՐ</t>
  </si>
  <si>
    <t>ԱՅԼ ՊԱՇԱՐՆԵՐԻ ԻՐԱՑՈՒՄԻՑ ՄՈՒՏՔԵՐ, որից` 
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</si>
  <si>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</si>
  <si>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</si>
  <si>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</si>
  <si>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ՄՈՒՏՔԵՐ, այդ թվում` 
(տող 6310)</t>
  </si>
  <si>
    <t>ԲԱՐՁՐԱՐԺԵՔ ԱԿՏԻՎՆԵՐԻ ԻՐԱՑՈՒՄԻՑ ՄՈՒՏՔԵՐ</t>
  </si>
  <si>
    <t>ՉԱՐՏԱԴՐՎԱԾ ԱԿՏԻՎՆԵՐԻ ԻՐԱՑՈՒՄԻՑ ՄՈՒՏՔԵՐ, այդ թվում`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</si>
  <si>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</si>
  <si>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</si>
  <si>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</si>
  <si>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</si>
  <si>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</si>
  <si>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</si>
  <si>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t xml:space="preserve">Ընդհանուր բնույթի հանրային ծառայություններ (այլ դասերին չպատկանող), որից` </t>
  </si>
  <si>
    <t xml:space="preserve"> - Ընդհանուր բնույթի այլ ծառայություններ</t>
  </si>
  <si>
    <t>ՀԱՍԱՐԱԿԱԿԱՆ ԿԱՐԳ, ԱՆՎՏԱՆԳՈՒԹՅՈՒՆ և ԴԱՏԱԿԱՆ ԳՈՐԾՈՒՆԵՈՒԹՅՈՒՆ, այդ թվում` (տող2310+տող2320+տող2330+տող2340+տող2350+տող2360+տող2370)</t>
  </si>
  <si>
    <t>Հասարակական կարգ և անվտանգություն (այլ դասերին չպատկանող), որից`</t>
  </si>
  <si>
    <t>ՇՐՋԱԿԱ ՄԻՋԱՎԱՅՐԻ ՊԱՇՏՊԱՆՈՒԹՅՈՒՆ, 
այդ թվում` (տող2510+տող2520+տող2530+տող2540+տող2550+տող2560)</t>
  </si>
  <si>
    <t xml:space="preserve">.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</si>
  <si>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</si>
  <si>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</si>
  <si>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ՀԱՆԳԻՍՏ, ՄՇԱԿՈՒՅԹ ԵՎ ԿՐՈՆ, այդ թվում`
(տող2810+տող2820+տող2830+տող2840+տող2850+տող2860)</t>
  </si>
  <si>
    <t>ԿՐԹՈՒԹՅՈՒՆ, այդ թվում` 
(տող2910+տող2920+տող2930+տող2940+տող2950+տող2960+տող2970+տող2980)</t>
  </si>
  <si>
    <t>Ըստ մակարդակների չդասակարգվող կրթություն, որից`</t>
  </si>
  <si>
    <t>-Շենքերի և շինությունների կառուցում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</si>
  <si>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</si>
  <si>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</si>
  <si>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</si>
  <si>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այդ թվում`
 (տող3110)</t>
  </si>
  <si>
    <t xml:space="preserve"> -Պարգևատրումներ, դրամական խրախուսումներ և հատուկ վճարներ</t>
  </si>
  <si>
    <t>ՀԱՎԵԼՎԱԾ 3</t>
  </si>
  <si>
    <t xml:space="preserve">  ՀԱՎԵԼՎԱԾ  4</t>
  </si>
  <si>
    <t xml:space="preserve">  ՀԱՎԵԼՎԱԾ  5</t>
  </si>
  <si>
    <t>Ընդամենը (ս.4+ս.5)</t>
  </si>
  <si>
    <t xml:space="preserve">Տողի NN  </t>
  </si>
  <si>
    <t>ՀԱՄԱՅՆՔԻ ԲՅՈՒՋԵԻ ՄԻՋՈՑՆԵՐԻ ՏԱՐԵՎԵՐՋԻ ՀԱՎԵԼՈՒՐԴԸ  ԿԱՄ  ԴԵՖԻՑԻՏԸ  (ՊԱԿԱՍՈՒՐԴԸ)</t>
  </si>
  <si>
    <t>Ընդամենը (ս.5+ս.6)</t>
  </si>
  <si>
    <t xml:space="preserve">Տողի          NN  </t>
  </si>
  <si>
    <t xml:space="preserve">  Ընդամենը  (ս.7 +ս.8)</t>
  </si>
  <si>
    <r>
      <t xml:space="preserve">1.4 Համայնքի բյուջե վճարվող պետական տուրքեր </t>
    </r>
    <r>
      <rPr>
        <sz val="8"/>
        <rFont val="GHEA Grapalat"/>
        <family val="3"/>
      </rPr>
      <t xml:space="preserve"> (տող 1141 + տող 1142), այդ թվում`  </t>
    </r>
  </si>
  <si>
    <r>
      <t xml:space="preserve">3.3 Գույքի վարձակալությունից եկամուտներ  </t>
    </r>
    <r>
      <rPr>
        <sz val="8"/>
        <rFont val="GHEA Grapalat"/>
        <family val="3"/>
      </rPr>
      <t>(տող 1331 + տող 1332 + տող 1333 +  տող 1334)</t>
    </r>
  </si>
  <si>
    <r>
      <t xml:space="preserve">3.4 Համայնքի բյուջեի եկամուտներ ապրանքների մատակարարումից և ծառայությունների մատուցումից  </t>
    </r>
    <r>
      <rPr>
        <sz val="8"/>
        <rFont val="GHEA Grapalat"/>
        <family val="3"/>
      </rPr>
      <t xml:space="preserve"> (տող 1341 + տող 1342+ տող 1343)</t>
    </r>
  </si>
  <si>
    <r>
      <rPr>
        <b/>
        <sz val="8"/>
        <rFont val="GHEA Grapalat"/>
        <family val="3"/>
      </rPr>
      <t xml:space="preserve">Տեղական վճարներ  </t>
    </r>
    <r>
      <rPr>
        <sz val="8"/>
        <rFont val="GHEA Grapalat"/>
        <family val="3"/>
      </rPr>
      <t>(տող13501+տող13502+տող13503+տող13504+տող13505+տող13506+տող13507+տող13508+տող13509+տող13510+տող13511+տող13512+տող13513+տող13514+տող13515+տող13516+տող13517+տող13518+տող13519+տող13520) , այդ թվում`</t>
    </r>
  </si>
  <si>
    <r>
      <t xml:space="preserve">3.8 Կապիտալ ոչ պաշտոնական դրամաշնորհներ   </t>
    </r>
    <r>
      <rPr>
        <sz val="8"/>
        <rFont val="GHEA Grapalat"/>
        <family val="3"/>
      </rPr>
      <t xml:space="preserve"> (տող 1381 + տող 1382)</t>
    </r>
  </si>
  <si>
    <r>
      <t>3.9 Այլ եկամուտներ</t>
    </r>
    <r>
      <rPr>
        <sz val="8"/>
        <rFont val="GHEA Grapalat"/>
        <family val="3"/>
      </rPr>
      <t xml:space="preserve"> (տող 1391 + տող 1392 + տող 1393)</t>
    </r>
  </si>
  <si>
    <r>
      <t xml:space="preserve">1.3 Տեղական տուրքեր, այդ թվում`  
</t>
    </r>
    <r>
      <rPr>
        <sz val="8"/>
        <rFont val="GHEA Grapalat"/>
        <family val="3"/>
      </rPr>
      <t>(տող 1132 + տող 1135 + տող 1136 + տող 1137 + տող 1138 + տող 1139 + տող 1140 + տող 1141 + տող 1142 + տող 1143 + տող 1144+տող 1145+տող1146+ տող1147 +տող1148 +տող1149)</t>
    </r>
  </si>
  <si>
    <t>Տողի NN</t>
  </si>
  <si>
    <t>Եկամտատեսակները</t>
  </si>
  <si>
    <t xml:space="preserve">  Ընդամենը (ս.7 +ս.8)</t>
  </si>
  <si>
    <r>
      <t xml:space="preserve">       </t>
    </r>
    <r>
      <rPr>
        <b/>
        <sz val="8"/>
        <rFont val="GHEA Grapalat"/>
        <family val="3"/>
      </rPr>
      <t xml:space="preserve">          </t>
    </r>
  </si>
  <si>
    <r>
      <t xml:space="preserve">                                                                       </t>
    </r>
    <r>
      <rPr>
        <b/>
        <u val="single"/>
        <sz val="8"/>
        <rFont val="GHEA Grapalat"/>
        <family val="3"/>
      </rPr>
      <t>ՀԱՎԵԼՎԱԾ 2</t>
    </r>
  </si>
  <si>
    <t xml:space="preserve"> ԿՈՏԱՅՔԻ ՄԱՐԶ</t>
  </si>
  <si>
    <t>Կենտրոնական գանձապետարան</t>
  </si>
  <si>
    <r>
      <t xml:space="preserve">                                                                                           </t>
    </r>
    <r>
      <rPr>
        <b/>
        <sz val="16"/>
        <rFont val="GHEA Grapalat"/>
        <family val="3"/>
      </rPr>
      <t>ՀԱՅԱՍՏԱՆԻ  ՀԱՆՐԱՊԵՏՈՒԹՅՈՒՆ</t>
    </r>
  </si>
  <si>
    <r>
      <t xml:space="preserve">ԾԱՂԿԱՁՈՐ </t>
    </r>
    <r>
      <rPr>
        <b/>
        <i/>
        <sz val="14"/>
        <rFont val="GHEA Grapalat"/>
        <family val="3"/>
      </rPr>
      <t xml:space="preserve"> </t>
    </r>
    <r>
      <rPr>
        <b/>
        <i/>
        <sz val="18"/>
        <rFont val="GHEA Grapalat"/>
        <family val="3"/>
      </rPr>
      <t>ՀԱՄԱՅՆՔ</t>
    </r>
  </si>
  <si>
    <r>
      <t xml:space="preserve">                        </t>
    </r>
    <r>
      <rPr>
        <sz val="11"/>
        <rFont val="GHEA Grapalat"/>
        <family val="3"/>
      </rPr>
      <t>ՀԱՄԱՅՆՔԻ ՂԵԿԱՎԱՐ</t>
    </r>
  </si>
  <si>
    <t>1113</t>
  </si>
  <si>
    <t>Համայնքի բյուջե մուտքագրվող անշարժ գույքի հարկ</t>
  </si>
  <si>
    <t>Ծաղկաձոր համայնք այդ թվում`</t>
  </si>
  <si>
    <t>Մեղրաձոր բնակավայրի  վարչական տարածքներում գտնվող շենքերի և շինությունների համար</t>
  </si>
  <si>
    <t>Աղավնաձոր բնակավայրի  վարչական տարածքներում գտնվող շենքերի և շինությունների համար</t>
  </si>
  <si>
    <t>Մարմարիկ բնակավայրի  վարչական տարածքներում գտնվող շենքերի և շինությունների համար</t>
  </si>
  <si>
    <t>Արտավազ բնակավայրի  վարչական տարածքներում գտնվող շենքերի և շինությունների համար</t>
  </si>
  <si>
    <t>Հանքավան բնակավայրի  վարչական տարածքներում գտնվող շենքերի և շինությունների համար</t>
  </si>
  <si>
    <t>Մեղրաձոր բնակավայրի վարչական տարածքներում գտնվող հողի համար</t>
  </si>
  <si>
    <t>Աղավնաձոր բնակավայրի վարչական տարածքներում գտնվող հողի համար</t>
  </si>
  <si>
    <t>Մարմարիկ բնակավայրի վարչական տարածքներում գտնվող հողի համար</t>
  </si>
  <si>
    <t>Արտավազ բնակավայրի վարչական տարածքներում գտնվող հողի համար</t>
  </si>
  <si>
    <t>Հանքավան բնակավայրի վարչական տարածքներում գտնվող հողի համար</t>
  </si>
  <si>
    <t>Մեղրաձոր բնակավայրի վարչական տարածքներում գտնվող անշարժ գույքի համար</t>
  </si>
  <si>
    <t>Աղավնաձոր բնակավայրի վարչական տարածքներում գտնվող անշարժ գույքի համար</t>
  </si>
  <si>
    <t>Մարմարիկ բնակավայրի վարչական տարածքներում գտնվող անշարժ գույքի համար</t>
  </si>
  <si>
    <t>Արտավազ բնակավայրի վարչական տարածքներում գտնվող անշարժ գույքի համար</t>
  </si>
  <si>
    <t>Հանքավան բնակավայրի վարչական տարածքներում գտնվող անշարժ գույքի համար</t>
  </si>
  <si>
    <t>Մեղրաձոր բնակավայրի վարչական տարածքում գույքահարկ փոխադրամիջոցների համար</t>
  </si>
  <si>
    <t>Աղավնաձոր բնակավայրի վարչական տարածքում գույքահարկ փոխադրամիջոցների համար</t>
  </si>
  <si>
    <t>Մարմարիկ բնակավայրի վարչական տարածքում գույքահարկ փոխադրամիջոցների համար</t>
  </si>
  <si>
    <t>Արտավազ բնակավայրի վարչական տարածքում գույքահարկ փոխադրամիջոցների համար</t>
  </si>
  <si>
    <t>Հանքավան բնակավայրի վարչական տարածքում գույքահարկ փոխադրամիջոցների համար</t>
  </si>
  <si>
    <t xml:space="preserve"> Մեղրաձոր բնակավայրի տարածքում նոր շենքերի, շինությունների և ոչ հիմնական  շինությունների շինարարության (տեղադրման) թույլտվության համար </t>
  </si>
  <si>
    <t xml:space="preserve">Աղավնաձոր բնակավայրի տարածքում նոր շենքերի, շինությունների և ոչ հիմնական  շինությունների շինարարության (տեղադրման) թույլտվության համար </t>
  </si>
  <si>
    <t xml:space="preserve">Արտավազ բնակավայրի տարածքում նոր շենքերի, շինությունների և ոչ հիմնական  շինությունների շինարարության (տեղադրման) թույլտվության համար </t>
  </si>
  <si>
    <t xml:space="preserve">Մարմարիկ բնակավայրի տարածքում նոր շենքերի, շինությունների և ոչ հիմնական  շինությունների շինարարության (տեղադրման) թույլտվության համար </t>
  </si>
  <si>
    <t>Մեղրաձոր բնակավայրի վարչական տարածքում ոգելից և ալկոհոլային խմիչքների և (կամ) ծխախոտի արտադրանքի վաճառքի թույլտվության համար</t>
  </si>
  <si>
    <t>Աղավնաձոր բնակավայրի վարչական տարածքում ոգելից և ալկոհոլային խմիչքների և (կամ) ծխախոտի արտադրանքի վաճառքի թույլտվության համար</t>
  </si>
  <si>
    <t>Մարմարիկ բնակավայրի վարչական տարածքում ոգելից և ալկոհոլային խմիչքների և (կամ) ծխախոտի արտադրանքի վաճառքի թույլտվության համար</t>
  </si>
  <si>
    <t>Արտավազ բնակավայրի վարչական տարածքում ոգելից և ալկոհոլային խմիչքների և (կամ) ծխախոտի արտադրանքի վաճառքի թույլտվության համար</t>
  </si>
  <si>
    <t>Հանքավան բնակավայրի վարչական տարածքում ոգելից և ալկոհոլային խմիչքների և (կամ) ծխախոտի արտադրանքի վաճառքի թույլտվության համար</t>
  </si>
  <si>
    <t>11121</t>
  </si>
  <si>
    <t>11122</t>
  </si>
  <si>
    <t>11123</t>
  </si>
  <si>
    <t>11124</t>
  </si>
  <si>
    <t>11125</t>
  </si>
  <si>
    <t>11131</t>
  </si>
  <si>
    <t>11132</t>
  </si>
  <si>
    <t>11133</t>
  </si>
  <si>
    <t>11134</t>
  </si>
  <si>
    <t>11135</t>
  </si>
  <si>
    <t>11211</t>
  </si>
  <si>
    <t>11212</t>
  </si>
  <si>
    <t>11213</t>
  </si>
  <si>
    <t>11214</t>
  </si>
  <si>
    <t>11215</t>
  </si>
  <si>
    <t>Աղավնաձոր բնակավայրի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</si>
  <si>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Մարմարիկ բնակավայրի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</si>
  <si>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 xml:space="preserve"> Արտավազ բնակավայրի վարչական տարածքում համայնքային կանոններին համապատասխան հանրային սննդի կազմակերպման և իրացման թույլտվության համար </t>
  </si>
  <si>
    <t xml:space="preserve">Հանքավան բնակավայրի վարչական տարածքում համայնքային կանոններին համապատասխան հանրային սննդի կազմակերպման և իրացման թույլտվության համար </t>
  </si>
  <si>
    <t xml:space="preserve">Արտավազ բնակավայրի վարչական տարածքում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</si>
  <si>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Հանքավան բնակավայրի վարչական տարածքումԱվագանու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</si>
  <si>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Մեղրաձոր բնակավայրի վարչական տարածքի սեփականություն համարվող հողերի վարձակալության վարձավճարներ </t>
  </si>
  <si>
    <t xml:space="preserve">Աղավնաձոր բնակավայրի վարչական տարածքի սեփականություն համարվող հողերի վարձակալության վարձավճարներ </t>
  </si>
  <si>
    <t xml:space="preserve">Արտավազ բնակավայրի վարչական տարածքի սեփականություն համարվող հողերի վարձակալության վարձավճարներ </t>
  </si>
  <si>
    <t xml:space="preserve">Մարմարիկ բնակավայրի վարչական տարածքի սեփականություն համարվող հողերի վարձակալության վարձավճարներ </t>
  </si>
  <si>
    <t xml:space="preserve">Հանքավան բնակավայրի վարչական տարածքի սեփականություն համարվող հողերի վարձակալության վարձավճարներ </t>
  </si>
  <si>
    <t>13311</t>
  </si>
  <si>
    <t>13312</t>
  </si>
  <si>
    <t>13313</t>
  </si>
  <si>
    <t>13314</t>
  </si>
  <si>
    <t>13315</t>
  </si>
  <si>
    <t>Մեղրաձոր բնակավայրի վարչական տարածքի այլ գույքի վարձակալությունից մուտքեր</t>
  </si>
  <si>
    <t>Աղավնաձոր բնակավայրի վարչական տարածքի այլ գույքի վարձակալությունից մուտքեր</t>
  </si>
  <si>
    <t>Արտավազ բնակավայրի վարչական տարածքի այլ գույքի վարձակալությունից մուտքեր</t>
  </si>
  <si>
    <t>13341</t>
  </si>
  <si>
    <t>13342</t>
  </si>
  <si>
    <t>13343</t>
  </si>
  <si>
    <t>Մեղրաձոր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</si>
  <si>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Աղավնաձոր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</si>
  <si>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Մարմարիկ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</si>
  <si>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Արտավազ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</si>
  <si>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Հանքավան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</si>
  <si>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135032</t>
  </si>
  <si>
    <t>135031</t>
  </si>
  <si>
    <t>135033</t>
  </si>
  <si>
    <t>135034</t>
  </si>
  <si>
    <t>135035</t>
  </si>
  <si>
    <t>Մեղրաձոր բնակավայրի վարչական տարածք  Համայնքի կողմից աղբահանության վճար վճարողների համար աղբահանության աշխատանքները կազմակերպելու համար</t>
  </si>
  <si>
    <t>Աղավնաձոր բնակավայրի վարչական տարածք  Համայնքի կողմից աղբահանության վճար վճարողների համար աղբահանության աշխատանքները կազմակերպելու համար</t>
  </si>
  <si>
    <t>Մարմարիկ բնակավայրի վարչական տարածք  Համայնքի կողմից աղբահանության վճար վճարողների համար աղբահանության աշխատանքները կազմակերպելու համար</t>
  </si>
  <si>
    <t>Արտավազ բնակավայրի վարչական տարածք  Համայնքի կողմից աղբահանության վճար վճարողների համար աղբահանության աշխատանքները կազմակերպելու համար</t>
  </si>
  <si>
    <t>Հանքավան բնակավայրի վարչական տարածք  Համայնքի կողմից աղբահանության վճար վճարողների համար աղբահանության աշխատանքները կազմակերպելու համար</t>
  </si>
  <si>
    <t>135071</t>
  </si>
  <si>
    <t>135072</t>
  </si>
  <si>
    <t>135073</t>
  </si>
  <si>
    <t>135074</t>
  </si>
  <si>
    <t>135075</t>
  </si>
  <si>
    <t xml:space="preserve">           Նարեկ  Հարությունյան</t>
  </si>
  <si>
    <r>
      <rPr>
        <b/>
        <sz val="8"/>
        <rFont val="GHEA Grapalat"/>
        <family val="3"/>
      </rPr>
      <t xml:space="preserve">ԸՆԴԱՄԵՆԸ ԵԿԱՄՈՒՏՆԵՐ  </t>
    </r>
    <r>
      <rPr>
        <sz val="8"/>
        <rFont val="GHEA Grapalat"/>
        <family val="3"/>
      </rPr>
      <t xml:space="preserve">  (տող 1100 + տող 1200+տող 1300)    </t>
    </r>
  </si>
  <si>
    <r>
      <t>այդ թվում՛</t>
    </r>
    <r>
      <rPr>
        <b/>
        <sz val="8"/>
        <rFont val="GHEA Grapalat"/>
        <family val="3"/>
      </rPr>
      <t xml:space="preserve"> 1.ՀԱՐԿԵՐ ԵՎ ՏՈՒՐՔԵՐ </t>
    </r>
    <r>
      <rPr>
        <sz val="8"/>
        <rFont val="GHEA Grapalat"/>
        <family val="3"/>
      </rPr>
      <t xml:space="preserve"> (տող 1110 + տող 1120 + տող 1130 + տող 1140 + տող 1150)               </t>
    </r>
  </si>
  <si>
    <r>
      <t>այդ թվում</t>
    </r>
    <r>
      <rPr>
        <b/>
        <sz val="8"/>
        <rFont val="GHEA Grapalat"/>
        <family val="3"/>
      </rPr>
      <t xml:space="preserve">`1.1 Գույքային հարկեր անշարժ գույքից </t>
    </r>
    <r>
      <rPr>
        <sz val="8"/>
        <rFont val="GHEA Grapalat"/>
        <family val="3"/>
      </rPr>
      <t>(տող 1111 + տող 1112)</t>
    </r>
  </si>
  <si>
    <t xml:space="preserve"> 1.5 Այլ հարկային եկամուտներ  (տող 1151 + տող 1155 ),    այդ թվում`   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</si>
  <si>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</si>
  <si>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r>
      <rPr>
        <b/>
        <sz val="8"/>
        <rFont val="GHEA Grapalat"/>
        <family val="3"/>
      </rPr>
      <t>2. ՊԱՇՏՈՆԱԿԱՆ ԴՐԱՄԱՇՆՈՐՀՆԵՐ</t>
    </r>
    <r>
      <rPr>
        <sz val="8"/>
        <rFont val="GHEA Grapalat"/>
        <family val="3"/>
      </rPr>
      <t xml:space="preserve"> (տող 1210 + տող 1220 + տող 1230 + տող 1240 + տող 1250 + տող 1260)</t>
    </r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</si>
  <si>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</si>
  <si>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 xml:space="preserve"> Պետական բյուջեից տրամադրվող այլ դոտացիաներ (տող 1253 + տող 1254)    այդ թվում`   </t>
  </si>
  <si>
    <t xml:space="preserve"> 2.6 Կապիտալ ներքին պաշտոնական դրամաշնորհներ` ստացված կառավարման այլ մակարդակներից   (տող 1261 + տող 1262)</t>
  </si>
  <si>
    <t xml:space="preserve">3. ԱՅԼ ԵԿԱՄՈՒՏՆԵՐ  (տող 1310 + տող 1320 + տող 1330 + տող 1340 + տող 1350 + տող 1360 + տող 1370 + տող 1380 + տող 1390),               այդ թվում`    </t>
  </si>
  <si>
    <t>3.6 Մուտքեր տույժերից, տուգանքներից (տող 1361 + տող 1362)</t>
  </si>
  <si>
    <t>3.7 Ընթացիկ ոչ պաշտոնական դրամաշնորհներ (տող 1371 + տող 1372)</t>
  </si>
  <si>
    <t>Գյուղատնտեսական ապրանքներ</t>
  </si>
  <si>
    <t>Ծաղկաձոր քաղաքի վարչական տարածքներում գտնվող շենքերի և շինությունների համար</t>
  </si>
  <si>
    <t>1114</t>
  </si>
  <si>
    <t>1115</t>
  </si>
  <si>
    <t>1116</t>
  </si>
  <si>
    <t>11126</t>
  </si>
  <si>
    <t>11136</t>
  </si>
  <si>
    <t>Ծաղկաձոր քաղաքի վարչական տարածքներում գտնվող գույքահարկ փոխադրամիջոցների համար</t>
  </si>
  <si>
    <t>Ծաղկաձոր քաղաքի վարչական տարածքներում գտնվող անշարժ գույքի համար</t>
  </si>
  <si>
    <t>Ծաղկաձոր քաղաքի վարչական տարածքներում գտնվող հողի համար</t>
  </si>
  <si>
    <t>11216</t>
  </si>
  <si>
    <t xml:space="preserve">Ծաղկաձոր քաղաքի տարածքում նոր շենքերի, շինությունների և ոչ հիմնական  շինությունների շինարարության (տեղադրման) թույլտվության համար </t>
  </si>
  <si>
    <t>Ծաղկաձոր քաղաքի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</si>
  <si>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Ծաղկաձոր քաղաքի վարչական տարածքում ոգելից և ալկոհոլային խմիչքների և (կամ) ծխախոտի արտադրանքի վաճառքի թույլտվության համար</t>
  </si>
  <si>
    <t xml:space="preserve">Ծաղկաձոր քաղաքի վարչական տարածքում համայնքային կանոններին համապատասխան հանրային սննդի կազմակերպման և իրացման թույլտվության համար </t>
  </si>
  <si>
    <t xml:space="preserve">Ծաղկաձոր քաղաքի վարչական տարածքում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</si>
  <si>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Մեղրաձոր բնակավայրի վարչական տարածքում գտնվող պետական սեփականություն համարվող հողերի վարձակալության վարձավճարներ </t>
  </si>
  <si>
    <t>13321</t>
  </si>
  <si>
    <t xml:space="preserve">Ծաղկաձոր քաղաքի Համայնքի սեփականություն համարվող հողերի վարձակալության վարձավճարներ </t>
  </si>
  <si>
    <t>13316</t>
  </si>
  <si>
    <t>Ծաղկաձոր քաղաքի վարչական տարածքի այլ գույքի վարձակալությունից մուտքեր</t>
  </si>
  <si>
    <t>13344</t>
  </si>
  <si>
    <t>Ծաղկաձոր քաղաքի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</si>
  <si>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135036</t>
  </si>
  <si>
    <t>Ծաղկաձոր քաղաքի համայնքի կողմից աղբահանության վճար վճարողների համար աղբահանության աշխատանքները կազմակերպելու համար</t>
  </si>
  <si>
    <t>135076</t>
  </si>
  <si>
    <t xml:space="preserve">                                                                      ՀԱՎԵԼՎԱԾ 1</t>
  </si>
  <si>
    <t>13931</t>
  </si>
  <si>
    <t>13932</t>
  </si>
  <si>
    <t>13933</t>
  </si>
  <si>
    <t>13934</t>
  </si>
  <si>
    <t>13935</t>
  </si>
  <si>
    <t>Մեղրաձոր բնակավայր-Օրենքով և իրավական այլ ակտերով սահմանված` համայնքի բյուջեի մուտքագրման ենթակա այլ եկամուտներ</t>
  </si>
  <si>
    <t>Ծաղկաձոր քաղաք- Օրենքով և իրավական այլ ակտերով սահմանված` համայնքի բյուջեի մուտքագրման ենթակա այլ եկամուտներ</t>
  </si>
  <si>
    <t>13936</t>
  </si>
  <si>
    <t>Աղավնաձոր բնակավայր - Օրենքով և իրավական այլ ակտերով սահմանված` համայնքի բյուջեի մուտքագրման ենթակա այլ եկամուտներ</t>
  </si>
  <si>
    <t>Մարմարիկ բնակավայր - Օրենքով և իրավական այլ ակտերով սահմանված` համայնքի բյուջեի մուտքագրման ենթակա այլ եկամուտներ</t>
  </si>
  <si>
    <t>Արտավազ բնակավայր - Օրենքով և իրավական այլ ակտերով սահմանված` համայնքի բյուջեի մուտքագրման ենթակա այլ եկամուտներ</t>
  </si>
  <si>
    <t>Հանքավան բնակավայր - Օրենքով և իրավական այլ ակտերով սահմանված` համայնքի բյուջեի մուտքագրման ենթակա այլ եկամուտներ</t>
  </si>
  <si>
    <t xml:space="preserve"> ՀԱՄԱՅՆՔԻ  ԲՅՈՒՋԵԻ ԾԱԽՍԵՐԸ` ԸՍՏ ԲՅՈՒՋԵՏԱՅԻՆ ԾԱԽՍԵՐԻ  ԳՈՐԾԱՌՆԱԿԱՆ ԵՎ ՏՆՏԵՍԱԳԻՏԱԿԱՆ  ԴԱՍԱԿԱՐԳՄԱՆ</t>
  </si>
  <si>
    <t xml:space="preserve">Աղավնաձոր բնակավայրի վարչական տարածքում համայնքային կանոններին համապատասխան հանրային սննդի կազմակերպման և իրացման թույլտվության համար </t>
  </si>
  <si>
    <t xml:space="preserve">Ծաղկաձոր քաղաքի  տարածքում սահմանափակման ենթակա ծառայության օբյեկտի գործունեության թույլտվության համար </t>
  </si>
  <si>
    <t xml:space="preserve">Արտավազ բնակավայրի տարածքում սահմանափակման ենթակա ծառայության օբյեկտի գործունեության թույլտվության համար </t>
  </si>
  <si>
    <t xml:space="preserve">Հանքավան բնակավայրի տարածքում սահմանափակման ենթակա ծառայության օբյեկտի գործունեության թույլտվության համար </t>
  </si>
  <si>
    <r>
      <t xml:space="preserve"> ՀԱ</t>
    </r>
    <r>
      <rPr>
        <u val="single"/>
        <sz val="8"/>
        <rFont val="GHEA Grapalat"/>
        <family val="3"/>
      </rPr>
      <t>ՎԵԼՎԱԾ 6</t>
    </r>
  </si>
  <si>
    <t xml:space="preserve"> -Պահուստային միջոցներ</t>
  </si>
  <si>
    <t>Անշարժ գույքի հարկ համայնքների վարչական տարածքներում գտնվող անշարժ գույքի համար</t>
  </si>
  <si>
    <t>2023 ԹՎԱԿԱՆԻ ԲՅՈՒՋԵ</t>
  </si>
  <si>
    <t xml:space="preserve">Ծաղկաձոր համայնքի  ավագանու 2022 թվականի դեկտեմբերի 27-ի    221  -Ն որոշման </t>
  </si>
  <si>
    <t xml:space="preserve">Ծաղկաձոր համայնքի  ավագանու 2022 թվականի դեկտեմբերի 27-ի 221-Ն որոշման </t>
  </si>
  <si>
    <t xml:space="preserve">Ծաղկաձոր համայնքի  ավագանու 2022 թվականի դեկտեմբերի 27-ի  221-Ն որոշման </t>
  </si>
  <si>
    <t xml:space="preserve">Ծաղկաձոր համայնքի  ավագանու 2022 թվականի դեկտեմբերի 27-ի  221  -Ն որոշման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</si>
</sst>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_р_._-;\-* #,##0_р_._-;_-* &quot;-&quot;_р_.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0000"/>
    <numFmt numFmtId="197" formatCode="000"/>
    <numFmt numFmtId="198" formatCode="000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  <numFmt numFmtId="204" formatCode="#\ ##0.0"/>
    <numFmt numFmtId="205" formatCode="0.0_ ;\-0.0\ "/>
    <numFmt numFmtId="206" formatCode="0.0_ ;[Red]\-0.0\ "/>
    <numFmt numFmtId="207" formatCode="\-"/>
    <numFmt numFmtId="208" formatCode="[$-FC19]d\ mmmm\ yyyy\ &quot;г.&quot;"/>
    <numFmt numFmtId="209" formatCode="\-\(\s\u\m\)"/>
    <numFmt numFmtId="210" formatCode="0.0;[Red]0.0"/>
    <numFmt numFmtId="211" formatCode="000.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\ _₽;[Red]\-#,##0.0\ _₽"/>
    <numFmt numFmtId="217" formatCode="#,##0.0_ ;[Red]\-#,##0.0\ "/>
  </numFmts>
  <fonts count="82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LatArm"/>
      <family val="2"/>
    </font>
    <font>
      <sz val="9"/>
      <name val="Arial LatArm"/>
      <family val="2"/>
    </font>
    <font>
      <b/>
      <u val="single"/>
      <sz val="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sz val="10"/>
      <color indexed="10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b/>
      <sz val="14"/>
      <name val="GHEA Grapalat"/>
      <family val="3"/>
    </font>
    <font>
      <sz val="12"/>
      <name val="GHEA Grapalat"/>
      <family val="3"/>
    </font>
    <font>
      <sz val="7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name val="GHEA Grapalat"/>
      <family val="3"/>
    </font>
    <font>
      <b/>
      <sz val="16"/>
      <name val="GHEA Grapalat"/>
      <family val="3"/>
    </font>
    <font>
      <b/>
      <i/>
      <sz val="16"/>
      <name val="GHEA Grapalat"/>
      <family val="3"/>
    </font>
    <font>
      <b/>
      <i/>
      <sz val="18"/>
      <name val="GHEA Grapalat"/>
      <family val="3"/>
    </font>
    <font>
      <b/>
      <i/>
      <sz val="14"/>
      <name val="GHEA Grapalat"/>
      <family val="3"/>
    </font>
    <font>
      <b/>
      <i/>
      <u val="single"/>
      <sz val="18"/>
      <name val="GHEA Grapalat"/>
      <family val="3"/>
    </font>
    <font>
      <b/>
      <i/>
      <sz val="26"/>
      <name val="GHEA Grapalat"/>
      <family val="3"/>
    </font>
    <font>
      <sz val="14"/>
      <name val="GHEA Grapalat"/>
      <family val="3"/>
    </font>
    <font>
      <u val="single"/>
      <sz val="12"/>
      <name val="GHEA Grapalat"/>
      <family val="3"/>
    </font>
    <font>
      <sz val="6"/>
      <name val="GHEA Grapalat"/>
      <family val="3"/>
    </font>
    <font>
      <u val="single"/>
      <sz val="11"/>
      <name val="GHEA Grapalat"/>
      <family val="3"/>
    </font>
    <font>
      <sz val="8"/>
      <color indexed="10"/>
      <name val="GHEA Grapalat"/>
      <family val="3"/>
    </font>
    <font>
      <u val="single"/>
      <sz val="8"/>
      <name val="GHEA Grapalat"/>
      <family val="3"/>
    </font>
    <font>
      <i/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1" applyNumberFormat="0" applyFill="0" applyProtection="0">
      <alignment horizontal="center" vertical="center"/>
    </xf>
    <xf numFmtId="0" fontId="4" fillId="0" borderId="1" applyNumberFormat="0" applyFill="0" applyProtection="0">
      <alignment horizontal="left" vertical="center" wrapText="1"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2" applyNumberFormat="0" applyAlignment="0" applyProtection="0"/>
    <xf numFmtId="0" fontId="67" fillId="27" borderId="3" applyNumberFormat="0" applyAlignment="0" applyProtection="0"/>
    <xf numFmtId="0" fontId="68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28" borderId="8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203" fontId="7" fillId="0" borderId="11" xfId="0" applyNumberFormat="1" applyFont="1" applyBorder="1" applyAlignment="1">
      <alignment horizontal="right"/>
    </xf>
    <xf numFmtId="203" fontId="7" fillId="34" borderId="11" xfId="0" applyNumberFormat="1" applyFont="1" applyFill="1" applyBorder="1" applyAlignment="1">
      <alignment horizontal="right"/>
    </xf>
    <xf numFmtId="20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203" fontId="10" fillId="0" borderId="11" xfId="0" applyNumberFormat="1" applyFont="1" applyBorder="1" applyAlignment="1">
      <alignment horizontal="right"/>
    </xf>
    <xf numFmtId="203" fontId="10" fillId="34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14" fillId="0" borderId="11" xfId="0" applyFont="1" applyBorder="1" applyAlignment="1">
      <alignment vertical="top" wrapText="1"/>
    </xf>
    <xf numFmtId="203" fontId="7" fillId="34" borderId="11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11" xfId="0" applyFont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03" fontId="17" fillId="0" borderId="11" xfId="0" applyNumberFormat="1" applyFont="1" applyBorder="1" applyAlignment="1">
      <alignment horizontal="right" vertical="center" wrapText="1"/>
    </xf>
    <xf numFmtId="203" fontId="17" fillId="0" borderId="11" xfId="0" applyNumberFormat="1" applyFont="1" applyBorder="1" applyAlignment="1">
      <alignment horizontal="right"/>
    </xf>
    <xf numFmtId="49" fontId="1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vertical="top" wrapText="1"/>
    </xf>
    <xf numFmtId="203" fontId="10" fillId="34" borderId="11" xfId="0" applyNumberFormat="1" applyFont="1" applyFill="1" applyBorder="1" applyAlignment="1">
      <alignment horizontal="right" vertical="center" wrapText="1"/>
    </xf>
    <xf numFmtId="203" fontId="7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203" fontId="7" fillId="0" borderId="11" xfId="0" applyNumberFormat="1" applyFont="1" applyBorder="1" applyAlignment="1">
      <alignment horizontal="center" vertical="center"/>
    </xf>
    <xf numFmtId="203" fontId="10" fillId="34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203" fontId="7" fillId="34" borderId="11" xfId="0" applyNumberFormat="1" applyFont="1" applyFill="1" applyBorder="1" applyAlignment="1">
      <alignment horizontal="center" vertical="center"/>
    </xf>
    <xf numFmtId="203" fontId="7" fillId="0" borderId="11" xfId="0" applyNumberFormat="1" applyFont="1" applyFill="1" applyBorder="1" applyAlignment="1">
      <alignment horizontal="center" vertical="center"/>
    </xf>
    <xf numFmtId="203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03" fontId="7" fillId="0" borderId="11" xfId="0" applyNumberFormat="1" applyFont="1" applyFill="1" applyBorder="1" applyAlignment="1">
      <alignment horizontal="right" vertical="center" wrapText="1"/>
    </xf>
    <xf numFmtId="203" fontId="7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97" fontId="20" fillId="0" borderId="0" xfId="0" applyNumberFormat="1" applyFont="1" applyFill="1" applyBorder="1" applyAlignment="1">
      <alignment horizontal="center" vertical="top"/>
    </xf>
    <xf numFmtId="197" fontId="8" fillId="0" borderId="0" xfId="0" applyNumberFormat="1" applyFont="1" applyFill="1" applyBorder="1" applyAlignment="1">
      <alignment horizontal="center" vertical="top"/>
    </xf>
    <xf numFmtId="196" fontId="8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197" fontId="26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0" fontId="23" fillId="0" borderId="0" xfId="0" applyFont="1" applyFill="1" applyBorder="1" applyAlignment="1">
      <alignment horizontal="center" vertical="center" wrapText="1"/>
    </xf>
    <xf numFmtId="197" fontId="27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top" wrapText="1" readingOrder="1"/>
    </xf>
    <xf numFmtId="0" fontId="26" fillId="0" borderId="11" xfId="0" applyNumberFormat="1" applyFont="1" applyFill="1" applyBorder="1" applyAlignment="1">
      <alignment horizontal="left" vertical="top" wrapText="1" readingOrder="1"/>
    </xf>
    <xf numFmtId="0" fontId="28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197" fontId="25" fillId="0" borderId="11" xfId="0" applyNumberFormat="1" applyFont="1" applyFill="1" applyBorder="1" applyAlignment="1">
      <alignment vertical="top" wrapText="1"/>
    </xf>
    <xf numFmtId="0" fontId="26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center" wrapText="1" readingOrder="1"/>
    </xf>
    <xf numFmtId="197" fontId="26" fillId="0" borderId="11" xfId="0" applyNumberFormat="1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196" fontId="25" fillId="0" borderId="11" xfId="0" applyNumberFormat="1" applyFont="1" applyFill="1" applyBorder="1" applyAlignment="1">
      <alignment vertical="top" wrapText="1"/>
    </xf>
    <xf numFmtId="0" fontId="2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center" vertical="top" wrapText="1" readingOrder="1"/>
    </xf>
    <xf numFmtId="0" fontId="14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196" fontId="11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04" fontId="7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0" fontId="40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40" fillId="0" borderId="12" xfId="0" applyFont="1" applyBorder="1" applyAlignment="1" applyProtection="1">
      <alignment horizontal="center" vertical="top"/>
      <protection locked="0"/>
    </xf>
    <xf numFmtId="0" fontId="43" fillId="0" borderId="0" xfId="0" applyFont="1" applyBorder="1" applyAlignment="1">
      <alignment/>
    </xf>
    <xf numFmtId="0" fontId="24" fillId="0" borderId="0" xfId="0" applyFont="1" applyAlignment="1">
      <alignment/>
    </xf>
    <xf numFmtId="0" fontId="8" fillId="0" borderId="1" xfId="33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 quotePrefix="1">
      <alignment horizontal="center" vertical="center"/>
    </xf>
    <xf numFmtId="0" fontId="8" fillId="0" borderId="14" xfId="34" applyFont="1" applyFill="1" applyBorder="1" applyAlignment="1">
      <alignment horizontal="left" vertical="center" wrapText="1"/>
    </xf>
    <xf numFmtId="0" fontId="8" fillId="0" borderId="11" xfId="34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16" fontId="8" fillId="0" borderId="11" xfId="0" applyNumberFormat="1" applyFont="1" applyFill="1" applyBorder="1" applyAlignment="1">
      <alignment horizontal="right" vertical="center" wrapText="1"/>
    </xf>
    <xf numFmtId="216" fontId="8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/>
    </xf>
    <xf numFmtId="216" fontId="8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16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top" wrapText="1"/>
    </xf>
    <xf numFmtId="216" fontId="8" fillId="0" borderId="11" xfId="0" applyNumberFormat="1" applyFont="1" applyFill="1" applyBorder="1" applyAlignment="1">
      <alignment/>
    </xf>
    <xf numFmtId="49" fontId="30" fillId="0" borderId="11" xfId="0" applyNumberFormat="1" applyFont="1" applyFill="1" applyBorder="1" applyAlignment="1">
      <alignment vertical="top" wrapText="1"/>
    </xf>
    <xf numFmtId="49" fontId="31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wrapText="1"/>
    </xf>
    <xf numFmtId="216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 vertical="top" wrapText="1"/>
    </xf>
    <xf numFmtId="216" fontId="21" fillId="0" borderId="11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03" fontId="8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" xfId="34" applyFont="1" applyFill="1" applyBorder="1" applyAlignment="1">
      <alignment horizontal="left" vertical="center" wrapText="1"/>
    </xf>
    <xf numFmtId="0" fontId="12" fillId="0" borderId="11" xfId="0" applyFont="1" applyFill="1" applyBorder="1" applyAlignment="1" quotePrefix="1">
      <alignment horizontal="center" vertical="center"/>
    </xf>
    <xf numFmtId="0" fontId="8" fillId="0" borderId="16" xfId="33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49" fontId="8" fillId="0" borderId="11" xfId="0" applyNumberFormat="1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 quotePrefix="1">
      <alignment horizontal="center" vertical="center"/>
    </xf>
    <xf numFmtId="0" fontId="8" fillId="0" borderId="0" xfId="34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16" fontId="12" fillId="0" borderId="11" xfId="0" applyNumberFormat="1" applyFont="1" applyFill="1" applyBorder="1" applyAlignment="1">
      <alignment horizontal="right" vertical="center" wrapText="1"/>
    </xf>
    <xf numFmtId="216" fontId="8" fillId="0" borderId="11" xfId="0" applyNumberFormat="1" applyFont="1" applyFill="1" applyBorder="1" applyAlignment="1">
      <alignment horizontal="center" vertical="center" wrapText="1"/>
    </xf>
    <xf numFmtId="216" fontId="8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216" fontId="8" fillId="0" borderId="11" xfId="0" applyNumberFormat="1" applyFont="1" applyFill="1" applyBorder="1" applyAlignment="1">
      <alignment horizontal="right" vertical="center"/>
    </xf>
    <xf numFmtId="216" fontId="8" fillId="0" borderId="11" xfId="0" applyNumberFormat="1" applyFont="1" applyFill="1" applyBorder="1" applyAlignment="1">
      <alignment horizontal="right" wrapText="1"/>
    </xf>
    <xf numFmtId="216" fontId="12" fillId="0" borderId="11" xfId="0" applyNumberFormat="1" applyFont="1" applyFill="1" applyBorder="1" applyAlignment="1">
      <alignment horizontal="right" vertical="center"/>
    </xf>
    <xf numFmtId="216" fontId="12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21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203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20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Fill="1" applyAlignment="1">
      <alignment vertical="center" wrapText="1"/>
    </xf>
    <xf numFmtId="216" fontId="12" fillId="0" borderId="11" xfId="0" applyNumberFormat="1" applyFont="1" applyFill="1" applyBorder="1" applyAlignment="1">
      <alignment horizontal="right" vertical="center"/>
    </xf>
    <xf numFmtId="216" fontId="12" fillId="0" borderId="11" xfId="0" applyNumberFormat="1" applyFont="1" applyFill="1" applyBorder="1" applyAlignment="1">
      <alignment horizontal="center" vertical="center"/>
    </xf>
    <xf numFmtId="216" fontId="8" fillId="0" borderId="11" xfId="0" applyNumberFormat="1" applyFont="1" applyFill="1" applyBorder="1" applyAlignment="1">
      <alignment horizontal="right" vertical="center"/>
    </xf>
    <xf numFmtId="203" fontId="8" fillId="35" borderId="11" xfId="0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vertical="center" wrapText="1"/>
    </xf>
    <xf numFmtId="196" fontId="8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0" fontId="21" fillId="35" borderId="11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 readingOrder="1"/>
    </xf>
    <xf numFmtId="197" fontId="21" fillId="35" borderId="11" xfId="0" applyNumberFormat="1" applyFont="1" applyFill="1" applyBorder="1" applyAlignment="1">
      <alignment horizontal="center" vertical="center" wrapText="1"/>
    </xf>
    <xf numFmtId="203" fontId="8" fillId="35" borderId="11" xfId="0" applyNumberFormat="1" applyFont="1" applyFill="1" applyBorder="1" applyAlignment="1">
      <alignment horizontal="right" vertical="center"/>
    </xf>
    <xf numFmtId="203" fontId="8" fillId="35" borderId="11" xfId="0" applyNumberFormat="1" applyFont="1" applyFill="1" applyBorder="1" applyAlignment="1">
      <alignment horizontal="right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/>
    </xf>
    <xf numFmtId="0" fontId="8" fillId="35" borderId="11" xfId="0" applyNumberFormat="1" applyFont="1" applyFill="1" applyBorder="1" applyAlignment="1">
      <alignment horizontal="center" vertical="center"/>
    </xf>
    <xf numFmtId="197" fontId="8" fillId="35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0" fontId="21" fillId="35" borderId="11" xfId="0" applyNumberFormat="1" applyFont="1" applyFill="1" applyBorder="1" applyAlignment="1">
      <alignment horizontal="left" vertical="top" wrapText="1" readingOrder="1"/>
    </xf>
    <xf numFmtId="0" fontId="21" fillId="35" borderId="0" xfId="0" applyFont="1" applyFill="1" applyBorder="1" applyAlignment="1">
      <alignment/>
    </xf>
    <xf numFmtId="0" fontId="8" fillId="35" borderId="11" xfId="0" applyNumberFormat="1" applyFont="1" applyFill="1" applyBorder="1" applyAlignment="1">
      <alignment horizontal="left" vertical="top" wrapText="1" readingOrder="1"/>
    </xf>
    <xf numFmtId="197" fontId="8" fillId="35" borderId="11" xfId="0" applyNumberFormat="1" applyFont="1" applyFill="1" applyBorder="1" applyAlignment="1">
      <alignment vertical="top" wrapText="1"/>
    </xf>
    <xf numFmtId="49" fontId="8" fillId="35" borderId="11" xfId="0" applyNumberFormat="1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21" fillId="35" borderId="11" xfId="0" applyNumberFormat="1" applyFont="1" applyFill="1" applyBorder="1" applyAlignment="1">
      <alignment horizontal="justify" vertical="top" wrapText="1" readingOrder="1"/>
    </xf>
    <xf numFmtId="0" fontId="8" fillId="35" borderId="11" xfId="0" applyNumberFormat="1" applyFont="1" applyFill="1" applyBorder="1" applyAlignment="1">
      <alignment vertical="top" wrapText="1" readingOrder="1"/>
    </xf>
    <xf numFmtId="197" fontId="21" fillId="35" borderId="11" xfId="0" applyNumberFormat="1" applyFont="1" applyFill="1" applyBorder="1" applyAlignment="1">
      <alignment vertical="top" wrapText="1"/>
    </xf>
    <xf numFmtId="203" fontId="8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right" vertical="center"/>
    </xf>
    <xf numFmtId="203" fontId="12" fillId="35" borderId="11" xfId="0" applyNumberFormat="1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vertical="top" wrapText="1"/>
    </xf>
    <xf numFmtId="203" fontId="12" fillId="35" borderId="11" xfId="0" applyNumberFormat="1" applyFont="1" applyFill="1" applyBorder="1" applyAlignment="1">
      <alignment horizontal="right"/>
    </xf>
    <xf numFmtId="196" fontId="8" fillId="35" borderId="11" xfId="0" applyNumberFormat="1" applyFont="1" applyFill="1" applyBorder="1" applyAlignment="1">
      <alignment vertical="top" wrapText="1"/>
    </xf>
    <xf numFmtId="49" fontId="21" fillId="35" borderId="11" xfId="0" applyNumberFormat="1" applyFont="1" applyFill="1" applyBorder="1" applyAlignment="1">
      <alignment vertical="top" wrapText="1"/>
    </xf>
    <xf numFmtId="203" fontId="8" fillId="35" borderId="0" xfId="0" applyNumberFormat="1" applyFont="1" applyFill="1" applyBorder="1" applyAlignment="1">
      <alignment horizontal="right"/>
    </xf>
    <xf numFmtId="49" fontId="21" fillId="35" borderId="11" xfId="0" applyNumberFormat="1" applyFont="1" applyFill="1" applyBorder="1" applyAlignment="1">
      <alignment vertical="center" wrapText="1"/>
    </xf>
    <xf numFmtId="0" fontId="21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197" fontId="8" fillId="35" borderId="11" xfId="0" applyNumberFormat="1" applyFont="1" applyFill="1" applyBorder="1" applyAlignment="1">
      <alignment vertical="center" wrapText="1"/>
    </xf>
    <xf numFmtId="0" fontId="21" fillId="35" borderId="11" xfId="0" applyNumberFormat="1" applyFont="1" applyFill="1" applyBorder="1" applyAlignment="1">
      <alignment horizontal="left" vertical="center" wrapText="1" readingOrder="1"/>
    </xf>
    <xf numFmtId="0" fontId="8" fillId="35" borderId="11" xfId="0" applyNumberFormat="1" applyFont="1" applyFill="1" applyBorder="1" applyAlignment="1">
      <alignment horizontal="left" vertical="center" wrapText="1" readingOrder="1"/>
    </xf>
    <xf numFmtId="203" fontId="21" fillId="35" borderId="11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 vertical="top" wrapText="1"/>
    </xf>
    <xf numFmtId="49" fontId="8" fillId="35" borderId="11" xfId="0" applyNumberFormat="1" applyFont="1" applyFill="1" applyBorder="1" applyAlignment="1">
      <alignment horizontal="center" vertical="top"/>
    </xf>
    <xf numFmtId="49" fontId="8" fillId="35" borderId="0" xfId="0" applyNumberFormat="1" applyFont="1" applyFill="1" applyBorder="1" applyAlignment="1">
      <alignment horizontal="center" vertical="top"/>
    </xf>
    <xf numFmtId="197" fontId="21" fillId="35" borderId="0" xfId="0" applyNumberFormat="1" applyFont="1" applyFill="1" applyBorder="1" applyAlignment="1">
      <alignment horizontal="center" vertical="top"/>
    </xf>
    <xf numFmtId="197" fontId="8" fillId="35" borderId="0" xfId="0" applyNumberFormat="1" applyFont="1" applyFill="1" applyBorder="1" applyAlignment="1">
      <alignment horizontal="center" vertical="top"/>
    </xf>
    <xf numFmtId="0" fontId="21" fillId="35" borderId="0" xfId="0" applyFont="1" applyFill="1" applyBorder="1" applyAlignment="1">
      <alignment horizontal="center" vertical="top"/>
    </xf>
    <xf numFmtId="49" fontId="8" fillId="35" borderId="11" xfId="0" applyNumberFormat="1" applyFont="1" applyFill="1" applyBorder="1" applyAlignment="1">
      <alignment horizontal="left" vertical="center" wrapText="1"/>
    </xf>
    <xf numFmtId="0" fontId="42" fillId="35" borderId="11" xfId="0" applyNumberFormat="1" applyFont="1" applyFill="1" applyBorder="1" applyAlignment="1">
      <alignment horizontal="left" vertical="top" wrapText="1" readingOrder="1"/>
    </xf>
    <xf numFmtId="0" fontId="46" fillId="35" borderId="11" xfId="0" applyNumberFormat="1" applyFont="1" applyFill="1" applyBorder="1" applyAlignment="1">
      <alignment horizontal="left" vertical="top" wrapText="1" readingOrder="1"/>
    </xf>
    <xf numFmtId="216" fontId="12" fillId="0" borderId="11" xfId="0" applyNumberFormat="1" applyFont="1" applyFill="1" applyBorder="1" applyAlignment="1">
      <alignment horizontal="right"/>
    </xf>
    <xf numFmtId="216" fontId="12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203" fontId="7" fillId="34" borderId="0" xfId="0" applyNumberFormat="1" applyFont="1" applyFill="1" applyBorder="1" applyAlignment="1">
      <alignment horizontal="right"/>
    </xf>
    <xf numFmtId="0" fontId="35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 applyProtection="1">
      <alignment horizontal="center" vertical="top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97" fontId="2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 wrapText="1" readingOrder="1"/>
    </xf>
    <xf numFmtId="197" fontId="26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33" borderId="12" xfId="0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3" xfId="0" applyNumberFormat="1" applyFont="1" applyFill="1" applyBorder="1" applyAlignment="1">
      <alignment horizontal="center" vertical="center" wrapText="1" readingOrder="1"/>
    </xf>
    <xf numFmtId="0" fontId="8" fillId="35" borderId="15" xfId="0" applyNumberFormat="1" applyFont="1" applyFill="1" applyBorder="1" applyAlignment="1">
      <alignment horizontal="center" vertical="center" wrapText="1" readingOrder="1"/>
    </xf>
    <xf numFmtId="197" fontId="21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5" sqref="A15:F15"/>
    </sheetView>
  </sheetViews>
  <sheetFormatPr defaultColWidth="9.140625" defaultRowHeight="12.75"/>
  <cols>
    <col min="1" max="5" width="9.140625" style="1" customWidth="1"/>
    <col min="6" max="6" width="44.7109375" style="1" customWidth="1"/>
    <col min="7" max="16384" width="9.140625" style="1" customWidth="1"/>
  </cols>
  <sheetData>
    <row r="1" spans="1:6" ht="22.5" customHeight="1">
      <c r="A1" s="111"/>
      <c r="B1" s="112"/>
      <c r="C1" s="112"/>
      <c r="D1" s="112"/>
      <c r="E1" s="4"/>
      <c r="F1" s="4"/>
    </row>
    <row r="2" spans="1:6" ht="15" customHeight="1">
      <c r="A2" s="111"/>
      <c r="B2" s="112"/>
      <c r="C2" s="112"/>
      <c r="D2" s="112"/>
      <c r="E2" s="4"/>
      <c r="F2" s="56"/>
    </row>
    <row r="3" spans="1:7" ht="16.5" customHeight="1">
      <c r="A3" s="111"/>
      <c r="B3" s="112"/>
      <c r="C3" s="112"/>
      <c r="D3" s="112"/>
      <c r="E3" s="4"/>
      <c r="F3" s="4"/>
      <c r="G3" s="2"/>
    </row>
    <row r="4" spans="1:6" ht="15" customHeight="1">
      <c r="A4" s="111"/>
      <c r="B4" s="112"/>
      <c r="C4" s="112"/>
      <c r="D4" s="112"/>
      <c r="E4" s="4"/>
      <c r="F4" s="4"/>
    </row>
    <row r="5" spans="1:6" ht="15" customHeight="1">
      <c r="A5" s="111"/>
      <c r="B5" s="112"/>
      <c r="C5" s="112"/>
      <c r="D5" s="112"/>
      <c r="E5" s="4"/>
      <c r="F5" s="4" t="s">
        <v>406</v>
      </c>
    </row>
    <row r="6" spans="1:6" ht="15.75" customHeight="1">
      <c r="A6" s="111"/>
      <c r="B6" s="112"/>
      <c r="C6" s="112"/>
      <c r="D6" s="112"/>
      <c r="E6" s="4"/>
      <c r="F6" s="4"/>
    </row>
    <row r="7" spans="1:6" ht="15.75" customHeight="1">
      <c r="A7" s="111"/>
      <c r="B7" s="112"/>
      <c r="C7" s="112"/>
      <c r="D7" s="112"/>
      <c r="E7" s="4"/>
      <c r="F7" s="4"/>
    </row>
    <row r="8" spans="1:6" ht="15.75" customHeight="1">
      <c r="A8" s="111"/>
      <c r="B8" s="112"/>
      <c r="C8" s="112"/>
      <c r="D8" s="112"/>
      <c r="E8" s="4"/>
      <c r="F8" s="4"/>
    </row>
    <row r="9" spans="1:6" ht="18" customHeight="1">
      <c r="A9" s="111"/>
      <c r="B9" s="112"/>
      <c r="C9" s="112" t="s">
        <v>1007</v>
      </c>
      <c r="D9" s="112"/>
      <c r="E9" s="4"/>
      <c r="F9" s="4"/>
    </row>
    <row r="10" spans="1:6" ht="15.75" customHeight="1">
      <c r="A10" s="111"/>
      <c r="B10" s="112"/>
      <c r="C10" s="112"/>
      <c r="D10" s="112"/>
      <c r="E10" s="4"/>
      <c r="F10" s="4"/>
    </row>
    <row r="11" spans="1:6" ht="22.5">
      <c r="A11" s="276" t="s">
        <v>1005</v>
      </c>
      <c r="B11" s="276"/>
      <c r="C11" s="276"/>
      <c r="D11" s="276"/>
      <c r="E11" s="276"/>
      <c r="F11" s="276"/>
    </row>
    <row r="12" spans="1:6" ht="13.5">
      <c r="A12" s="113"/>
      <c r="B12" s="112"/>
      <c r="C12" s="112"/>
      <c r="D12" s="112"/>
      <c r="E12" s="4"/>
      <c r="F12" s="4"/>
    </row>
    <row r="13" spans="1:6" ht="26.25">
      <c r="A13" s="277" t="s">
        <v>1008</v>
      </c>
      <c r="B13" s="278"/>
      <c r="C13" s="278"/>
      <c r="D13" s="278"/>
      <c r="E13" s="278"/>
      <c r="F13" s="278"/>
    </row>
    <row r="14" spans="1:6" ht="99.75" customHeight="1">
      <c r="A14" s="113"/>
      <c r="B14" s="112"/>
      <c r="C14" s="112"/>
      <c r="D14" s="112"/>
      <c r="E14" s="4"/>
      <c r="F14" s="4"/>
    </row>
    <row r="15" spans="1:6" ht="36.75">
      <c r="A15" s="281" t="s">
        <v>1159</v>
      </c>
      <c r="B15" s="281"/>
      <c r="C15" s="281"/>
      <c r="D15" s="281"/>
      <c r="E15" s="281"/>
      <c r="F15" s="281"/>
    </row>
    <row r="16" spans="1:6" ht="45" customHeight="1">
      <c r="A16" s="113"/>
      <c r="B16" s="112"/>
      <c r="C16" s="112"/>
      <c r="D16" s="112"/>
      <c r="E16" s="4"/>
      <c r="F16" s="4"/>
    </row>
    <row r="17" spans="1:6" ht="78.75" customHeight="1">
      <c r="A17" s="113"/>
      <c r="B17" s="112"/>
      <c r="C17" s="112"/>
      <c r="D17" s="112"/>
      <c r="E17" s="4"/>
      <c r="F17" s="4"/>
    </row>
    <row r="18" spans="1:6" ht="20.25">
      <c r="A18" s="114"/>
      <c r="B18" s="114"/>
      <c r="C18" s="114"/>
      <c r="D18" s="114"/>
      <c r="E18" s="4"/>
      <c r="F18" s="4"/>
    </row>
    <row r="19" spans="1:6" ht="20.25">
      <c r="A19" s="114"/>
      <c r="B19" s="114"/>
      <c r="C19" s="114"/>
      <c r="D19" s="114"/>
      <c r="E19" s="4"/>
      <c r="F19" s="4"/>
    </row>
    <row r="20" spans="1:6" ht="13.5">
      <c r="A20" s="113"/>
      <c r="B20" s="112"/>
      <c r="C20" s="112"/>
      <c r="D20" s="112"/>
      <c r="E20" s="4"/>
      <c r="F20" s="4"/>
    </row>
    <row r="21" spans="1:6" ht="17.25">
      <c r="A21" s="280" t="s">
        <v>1006</v>
      </c>
      <c r="B21" s="280"/>
      <c r="C21" s="280"/>
      <c r="D21" s="280"/>
      <c r="E21" s="280"/>
      <c r="F21" s="280"/>
    </row>
    <row r="22" spans="1:6" ht="12.75">
      <c r="A22" s="279" t="s">
        <v>101</v>
      </c>
      <c r="B22" s="279"/>
      <c r="C22" s="279"/>
      <c r="D22" s="279"/>
      <c r="E22" s="279"/>
      <c r="F22" s="279"/>
    </row>
    <row r="23" spans="1:6" ht="93" customHeight="1">
      <c r="A23" s="113"/>
      <c r="B23" s="112"/>
      <c r="C23" s="112"/>
      <c r="D23" s="112"/>
      <c r="E23" s="4"/>
      <c r="F23" s="4"/>
    </row>
    <row r="24" spans="1:6" ht="20.25">
      <c r="A24" s="115" t="s">
        <v>80</v>
      </c>
      <c r="B24" s="116" t="s">
        <v>1009</v>
      </c>
      <c r="C24" s="116"/>
      <c r="D24" s="116"/>
      <c r="E24" s="55"/>
      <c r="F24" s="117" t="s">
        <v>1099</v>
      </c>
    </row>
    <row r="25" spans="1:6" ht="17.25">
      <c r="A25" s="115" t="s">
        <v>80</v>
      </c>
      <c r="B25" s="118" t="s">
        <v>81</v>
      </c>
      <c r="C25" s="4"/>
      <c r="D25" s="4"/>
      <c r="E25" s="4"/>
      <c r="F25" s="4"/>
    </row>
    <row r="26" spans="1:6" ht="13.5">
      <c r="A26" s="4"/>
      <c r="B26" s="4"/>
      <c r="C26" s="4"/>
      <c r="D26" s="4"/>
      <c r="E26" s="4"/>
      <c r="F26" s="4"/>
    </row>
    <row r="27" spans="1:6" ht="13.5">
      <c r="A27" s="4"/>
      <c r="B27" s="4"/>
      <c r="C27" s="4"/>
      <c r="D27" s="4"/>
      <c r="E27" s="4"/>
      <c r="F27" s="4"/>
    </row>
  </sheetData>
  <sheetProtection/>
  <mergeCells count="5">
    <mergeCell ref="A11:F11"/>
    <mergeCell ref="A13:F13"/>
    <mergeCell ref="A22:F22"/>
    <mergeCell ref="A21:F21"/>
    <mergeCell ref="A15:F15"/>
  </mergeCells>
  <printOptions/>
  <pageMargins left="0.68" right="0.23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7"/>
  <sheetViews>
    <sheetView showGridLines="0" zoomScale="124" zoomScaleNormal="124" workbookViewId="0" topLeftCell="A84">
      <selection activeCell="A1" sqref="A1:F94"/>
    </sheetView>
  </sheetViews>
  <sheetFormatPr defaultColWidth="9.140625" defaultRowHeight="12.75" outlineLevelCol="1"/>
  <cols>
    <col min="1" max="1" width="6.28125" style="185" customWidth="1"/>
    <col min="2" max="2" width="47.00390625" style="200" customWidth="1"/>
    <col min="3" max="3" width="0.13671875" style="185" hidden="1" customWidth="1" outlineLevel="1"/>
    <col min="4" max="4" width="12.8515625" style="186" customWidth="1" collapsed="1"/>
    <col min="5" max="5" width="13.421875" style="185" customWidth="1"/>
    <col min="6" max="6" width="13.140625" style="185" customWidth="1"/>
    <col min="7" max="16384" width="9.140625" style="186" customWidth="1"/>
  </cols>
  <sheetData>
    <row r="1" spans="2:6" ht="22.5" customHeight="1">
      <c r="B1" s="209" t="s">
        <v>1138</v>
      </c>
      <c r="C1" s="209"/>
      <c r="D1" s="209"/>
      <c r="E1" s="209"/>
      <c r="F1" s="209"/>
    </row>
    <row r="2" spans="1:6" s="128" customFormat="1" ht="42.75" customHeight="1">
      <c r="A2" s="127"/>
      <c r="B2" s="272"/>
      <c r="C2" s="272"/>
      <c r="D2" s="272"/>
      <c r="E2" s="284" t="s">
        <v>1161</v>
      </c>
      <c r="F2" s="284"/>
    </row>
    <row r="3" spans="1:6" s="128" customFormat="1" ht="42.75" customHeight="1">
      <c r="A3" s="290" t="s">
        <v>535</v>
      </c>
      <c r="B3" s="290"/>
      <c r="C3" s="290"/>
      <c r="D3" s="290"/>
      <c r="E3" s="290"/>
      <c r="F3" s="290"/>
    </row>
    <row r="4" spans="2:4" s="128" customFormat="1" ht="2.25" customHeight="1">
      <c r="B4" s="129"/>
      <c r="C4" s="129"/>
      <c r="D4" s="129"/>
    </row>
    <row r="5" spans="2:6" ht="12.75">
      <c r="B5" s="185"/>
      <c r="E5" s="283" t="s">
        <v>536</v>
      </c>
      <c r="F5" s="283"/>
    </row>
    <row r="6" spans="1:6" ht="24" customHeight="1">
      <c r="A6" s="282" t="s">
        <v>1000</v>
      </c>
      <c r="B6" s="282" t="s">
        <v>520</v>
      </c>
      <c r="C6" s="282" t="s">
        <v>521</v>
      </c>
      <c r="D6" s="282" t="s">
        <v>990</v>
      </c>
      <c r="E6" s="288" t="s">
        <v>522</v>
      </c>
      <c r="F6" s="289"/>
    </row>
    <row r="7" spans="1:6" ht="12.75">
      <c r="A7" s="282"/>
      <c r="B7" s="282"/>
      <c r="C7" s="282"/>
      <c r="D7" s="282"/>
      <c r="E7" s="59" t="s">
        <v>523</v>
      </c>
      <c r="F7" s="59" t="s">
        <v>524</v>
      </c>
    </row>
    <row r="8" spans="1:6" s="185" customFormat="1" ht="12.75">
      <c r="A8" s="124">
        <v>1</v>
      </c>
      <c r="B8" s="61">
        <v>2</v>
      </c>
      <c r="C8" s="142">
        <v>3</v>
      </c>
      <c r="D8" s="142">
        <v>4</v>
      </c>
      <c r="E8" s="142">
        <v>5</v>
      </c>
      <c r="F8" s="61">
        <v>6</v>
      </c>
    </row>
    <row r="9" spans="1:6" ht="25.5">
      <c r="A9" s="179" t="s">
        <v>253</v>
      </c>
      <c r="B9" s="70" t="s">
        <v>1100</v>
      </c>
      <c r="C9" s="61"/>
      <c r="D9" s="187">
        <f>E9+F9</f>
        <v>593782.9</v>
      </c>
      <c r="E9" s="130">
        <f>SUM(E10,E94,E113)</f>
        <v>593782.9</v>
      </c>
      <c r="F9" s="188">
        <f>SUM(F10,F94,F113)</f>
        <v>0</v>
      </c>
    </row>
    <row r="10" spans="1:6" s="190" customFormat="1" ht="25.5">
      <c r="A10" s="179" t="s">
        <v>254</v>
      </c>
      <c r="B10" s="70" t="s">
        <v>1101</v>
      </c>
      <c r="C10" s="176">
        <v>7100</v>
      </c>
      <c r="D10" s="130">
        <f>SUM(E10:F10)</f>
        <v>364231</v>
      </c>
      <c r="E10" s="130">
        <f>SUM(E11,E33,E41,E85)</f>
        <v>364231</v>
      </c>
      <c r="F10" s="189" t="s">
        <v>259</v>
      </c>
    </row>
    <row r="11" spans="1:6" s="190" customFormat="1" ht="25.5">
      <c r="A11" s="179" t="s">
        <v>131</v>
      </c>
      <c r="B11" s="70" t="s">
        <v>1102</v>
      </c>
      <c r="C11" s="176">
        <v>7131</v>
      </c>
      <c r="D11" s="130">
        <f>SUM(E11:F11)</f>
        <v>265150</v>
      </c>
      <c r="E11" s="130">
        <f>E12+E19+E26</f>
        <v>265150</v>
      </c>
      <c r="F11" s="189" t="s">
        <v>259</v>
      </c>
    </row>
    <row r="12" spans="1:6" ht="25.5">
      <c r="A12" s="120" t="s">
        <v>1</v>
      </c>
      <c r="B12" s="70" t="s">
        <v>484</v>
      </c>
      <c r="C12" s="142"/>
      <c r="D12" s="130">
        <f>SUM(E12:F12)</f>
        <v>17750</v>
      </c>
      <c r="E12" s="130">
        <f>SUM(E13:E18)</f>
        <v>17750</v>
      </c>
      <c r="F12" s="189" t="s">
        <v>259</v>
      </c>
    </row>
    <row r="13" spans="1:6" ht="25.5">
      <c r="A13" s="120" t="s">
        <v>1</v>
      </c>
      <c r="B13" s="70" t="s">
        <v>1113</v>
      </c>
      <c r="C13" s="142"/>
      <c r="D13" s="130">
        <f aca="true" t="shared" si="0" ref="D13:D18">E13+F13</f>
        <v>7500</v>
      </c>
      <c r="E13" s="130">
        <v>7500</v>
      </c>
      <c r="F13" s="189"/>
    </row>
    <row r="14" spans="1:6" ht="25.5">
      <c r="A14" s="120" t="s">
        <v>2</v>
      </c>
      <c r="B14" s="70" t="s">
        <v>1013</v>
      </c>
      <c r="C14" s="142"/>
      <c r="D14" s="130">
        <f t="shared" si="0"/>
        <v>3400</v>
      </c>
      <c r="E14" s="130">
        <v>3400</v>
      </c>
      <c r="F14" s="189"/>
    </row>
    <row r="15" spans="1:6" ht="25.5">
      <c r="A15" s="120" t="s">
        <v>1010</v>
      </c>
      <c r="B15" s="70" t="s">
        <v>1014</v>
      </c>
      <c r="C15" s="142"/>
      <c r="D15" s="130">
        <f t="shared" si="0"/>
        <v>4300</v>
      </c>
      <c r="E15" s="130">
        <v>4300</v>
      </c>
      <c r="F15" s="189"/>
    </row>
    <row r="16" spans="1:6" ht="25.5">
      <c r="A16" s="120" t="s">
        <v>1114</v>
      </c>
      <c r="B16" s="70" t="s">
        <v>1015</v>
      </c>
      <c r="C16" s="142"/>
      <c r="D16" s="130">
        <f t="shared" si="0"/>
        <v>1200</v>
      </c>
      <c r="E16" s="130">
        <v>1200</v>
      </c>
      <c r="F16" s="189"/>
    </row>
    <row r="17" spans="1:6" ht="25.5">
      <c r="A17" s="120" t="s">
        <v>1115</v>
      </c>
      <c r="B17" s="70" t="s">
        <v>1016</v>
      </c>
      <c r="C17" s="142"/>
      <c r="D17" s="130">
        <f t="shared" si="0"/>
        <v>1200</v>
      </c>
      <c r="E17" s="130">
        <v>1200</v>
      </c>
      <c r="F17" s="189"/>
    </row>
    <row r="18" spans="1:6" ht="25.5">
      <c r="A18" s="120" t="s">
        <v>1116</v>
      </c>
      <c r="B18" s="70" t="s">
        <v>1017</v>
      </c>
      <c r="C18" s="142"/>
      <c r="D18" s="130">
        <f t="shared" si="0"/>
        <v>150</v>
      </c>
      <c r="E18" s="130">
        <v>150</v>
      </c>
      <c r="F18" s="189"/>
    </row>
    <row r="19" spans="1:6" ht="25.5">
      <c r="A19" s="120" t="s">
        <v>2</v>
      </c>
      <c r="B19" s="70" t="s">
        <v>485</v>
      </c>
      <c r="C19" s="142"/>
      <c r="D19" s="130">
        <f>SUM(E19:F19)</f>
        <v>16300</v>
      </c>
      <c r="E19" s="191">
        <f>SUM(E20:E25)</f>
        <v>16300</v>
      </c>
      <c r="F19" s="189" t="s">
        <v>259</v>
      </c>
    </row>
    <row r="20" spans="1:6" ht="25.5">
      <c r="A20" s="120" t="s">
        <v>1042</v>
      </c>
      <c r="B20" s="70" t="s">
        <v>1121</v>
      </c>
      <c r="C20" s="142"/>
      <c r="D20" s="130">
        <f aca="true" t="shared" si="1" ref="D20:D25">SUM(E20:F20)</f>
        <v>4500</v>
      </c>
      <c r="E20" s="191">
        <v>4500</v>
      </c>
      <c r="F20" s="189"/>
    </row>
    <row r="21" spans="1:6" ht="25.5">
      <c r="A21" s="120" t="s">
        <v>1043</v>
      </c>
      <c r="B21" s="70" t="s">
        <v>1018</v>
      </c>
      <c r="C21" s="142"/>
      <c r="D21" s="130">
        <f t="shared" si="1"/>
        <v>3500</v>
      </c>
      <c r="E21" s="191">
        <v>3500</v>
      </c>
      <c r="F21" s="189"/>
    </row>
    <row r="22" spans="1:6" ht="25.5">
      <c r="A22" s="120" t="s">
        <v>1044</v>
      </c>
      <c r="B22" s="70" t="s">
        <v>1019</v>
      </c>
      <c r="C22" s="142"/>
      <c r="D22" s="130">
        <f t="shared" si="1"/>
        <v>3100</v>
      </c>
      <c r="E22" s="191">
        <v>3100</v>
      </c>
      <c r="F22" s="189"/>
    </row>
    <row r="23" spans="1:6" ht="25.5">
      <c r="A23" s="120" t="s">
        <v>1045</v>
      </c>
      <c r="B23" s="70" t="s">
        <v>1020</v>
      </c>
      <c r="C23" s="142"/>
      <c r="D23" s="130">
        <f t="shared" si="1"/>
        <v>2200</v>
      </c>
      <c r="E23" s="191">
        <v>2200</v>
      </c>
      <c r="F23" s="189"/>
    </row>
    <row r="24" spans="1:6" ht="25.5">
      <c r="A24" s="120" t="s">
        <v>1046</v>
      </c>
      <c r="B24" s="70" t="s">
        <v>1021</v>
      </c>
      <c r="C24" s="142"/>
      <c r="D24" s="130">
        <f>SUM(E24:F24)</f>
        <v>2500</v>
      </c>
      <c r="E24" s="191">
        <v>2500</v>
      </c>
      <c r="F24" s="189"/>
    </row>
    <row r="25" spans="1:6" ht="25.5">
      <c r="A25" s="120" t="s">
        <v>1117</v>
      </c>
      <c r="B25" s="70" t="s">
        <v>1022</v>
      </c>
      <c r="C25" s="142"/>
      <c r="D25" s="130">
        <f t="shared" si="1"/>
        <v>500</v>
      </c>
      <c r="E25" s="191">
        <v>500</v>
      </c>
      <c r="F25" s="189"/>
    </row>
    <row r="26" spans="1:6" ht="12.75">
      <c r="A26" s="120" t="s">
        <v>1010</v>
      </c>
      <c r="B26" s="70" t="s">
        <v>1011</v>
      </c>
      <c r="C26" s="142"/>
      <c r="D26" s="192">
        <f>SUM(E26:F26)</f>
        <v>231100</v>
      </c>
      <c r="E26" s="139">
        <f>SUM(E27:E32)</f>
        <v>231100</v>
      </c>
      <c r="F26" s="145" t="s">
        <v>259</v>
      </c>
    </row>
    <row r="27" spans="1:6" ht="25.5">
      <c r="A27" s="120" t="s">
        <v>1047</v>
      </c>
      <c r="B27" s="70" t="s">
        <v>1120</v>
      </c>
      <c r="C27" s="142"/>
      <c r="D27" s="192"/>
      <c r="E27" s="139">
        <v>200000</v>
      </c>
      <c r="F27" s="145"/>
    </row>
    <row r="28" spans="1:6" ht="25.5">
      <c r="A28" s="120" t="s">
        <v>1048</v>
      </c>
      <c r="B28" s="70" t="s">
        <v>1023</v>
      </c>
      <c r="C28" s="142"/>
      <c r="D28" s="192"/>
      <c r="E28" s="139">
        <v>7700</v>
      </c>
      <c r="F28" s="145"/>
    </row>
    <row r="29" spans="1:6" ht="25.5">
      <c r="A29" s="120" t="s">
        <v>1049</v>
      </c>
      <c r="B29" s="70" t="s">
        <v>1024</v>
      </c>
      <c r="C29" s="142"/>
      <c r="D29" s="192"/>
      <c r="E29" s="139">
        <v>5000</v>
      </c>
      <c r="F29" s="145"/>
    </row>
    <row r="30" spans="1:6" ht="25.5">
      <c r="A30" s="120" t="s">
        <v>1050</v>
      </c>
      <c r="B30" s="70" t="s">
        <v>1025</v>
      </c>
      <c r="C30" s="142"/>
      <c r="D30" s="192"/>
      <c r="E30" s="139">
        <v>3500</v>
      </c>
      <c r="F30" s="145"/>
    </row>
    <row r="31" spans="1:6" ht="25.5">
      <c r="A31" s="120" t="s">
        <v>1051</v>
      </c>
      <c r="B31" s="70" t="s">
        <v>1026</v>
      </c>
      <c r="C31" s="142"/>
      <c r="D31" s="192"/>
      <c r="E31" s="139">
        <v>12000</v>
      </c>
      <c r="F31" s="145"/>
    </row>
    <row r="32" spans="1:6" ht="25.5">
      <c r="A32" s="120" t="s">
        <v>1118</v>
      </c>
      <c r="B32" s="70" t="s">
        <v>1027</v>
      </c>
      <c r="C32" s="142"/>
      <c r="D32" s="192"/>
      <c r="E32" s="139">
        <v>2900</v>
      </c>
      <c r="F32" s="145"/>
    </row>
    <row r="33" spans="1:6" s="190" customFormat="1" ht="12.75">
      <c r="A33" s="179" t="s">
        <v>132</v>
      </c>
      <c r="B33" s="70" t="s">
        <v>486</v>
      </c>
      <c r="C33" s="176">
        <v>7136</v>
      </c>
      <c r="D33" s="130">
        <f>SUM(E33:F33)</f>
        <v>45221</v>
      </c>
      <c r="E33" s="191">
        <f>E34</f>
        <v>45221</v>
      </c>
      <c r="F33" s="189" t="s">
        <v>259</v>
      </c>
    </row>
    <row r="34" spans="1:6" ht="12.75">
      <c r="A34" s="121" t="s">
        <v>3</v>
      </c>
      <c r="B34" s="122" t="s">
        <v>487</v>
      </c>
      <c r="C34" s="142"/>
      <c r="D34" s="130">
        <f>SUM(E34:F34)</f>
        <v>45221</v>
      </c>
      <c r="E34" s="191">
        <f>SUM(E35:E40)</f>
        <v>45221</v>
      </c>
      <c r="F34" s="189" t="s">
        <v>259</v>
      </c>
    </row>
    <row r="35" spans="1:6" ht="25.5">
      <c r="A35" s="121" t="s">
        <v>1052</v>
      </c>
      <c r="B35" s="122" t="s">
        <v>1119</v>
      </c>
      <c r="C35" s="142"/>
      <c r="D35" s="130">
        <f aca="true" t="shared" si="2" ref="D35:D40">E35</f>
        <v>14500</v>
      </c>
      <c r="E35" s="191">
        <v>14500</v>
      </c>
      <c r="F35" s="189"/>
    </row>
    <row r="36" spans="1:6" ht="25.5">
      <c r="A36" s="121" t="s">
        <v>1053</v>
      </c>
      <c r="B36" s="122" t="s">
        <v>1028</v>
      </c>
      <c r="C36" s="142"/>
      <c r="D36" s="130">
        <f t="shared" si="2"/>
        <v>13900</v>
      </c>
      <c r="E36" s="191">
        <v>13900</v>
      </c>
      <c r="F36" s="189"/>
    </row>
    <row r="37" spans="1:6" ht="25.5">
      <c r="A37" s="121" t="s">
        <v>1054</v>
      </c>
      <c r="B37" s="122" t="s">
        <v>1029</v>
      </c>
      <c r="C37" s="142"/>
      <c r="D37" s="130">
        <f t="shared" si="2"/>
        <v>7700</v>
      </c>
      <c r="E37" s="191">
        <v>7700</v>
      </c>
      <c r="F37" s="189"/>
    </row>
    <row r="38" spans="1:6" ht="25.5">
      <c r="A38" s="121" t="s">
        <v>1055</v>
      </c>
      <c r="B38" s="122" t="s">
        <v>1030</v>
      </c>
      <c r="C38" s="142"/>
      <c r="D38" s="130">
        <f t="shared" si="2"/>
        <v>4600</v>
      </c>
      <c r="E38" s="191">
        <v>4600</v>
      </c>
      <c r="F38" s="189"/>
    </row>
    <row r="39" spans="1:6" ht="25.5">
      <c r="A39" s="121" t="s">
        <v>1056</v>
      </c>
      <c r="B39" s="122" t="s">
        <v>1031</v>
      </c>
      <c r="C39" s="142"/>
      <c r="D39" s="130">
        <f t="shared" si="2"/>
        <v>4000</v>
      </c>
      <c r="E39" s="191">
        <v>4000</v>
      </c>
      <c r="F39" s="189"/>
    </row>
    <row r="40" spans="1:6" ht="25.5">
      <c r="A40" s="121" t="s">
        <v>1122</v>
      </c>
      <c r="B40" s="123" t="s">
        <v>1032</v>
      </c>
      <c r="C40" s="142"/>
      <c r="D40" s="130">
        <f t="shared" si="2"/>
        <v>521</v>
      </c>
      <c r="E40" s="191">
        <v>521</v>
      </c>
      <c r="F40" s="189"/>
    </row>
    <row r="41" spans="1:6" ht="51">
      <c r="A41" s="180">
        <v>1130</v>
      </c>
      <c r="B41" s="177" t="s">
        <v>999</v>
      </c>
      <c r="C41" s="142">
        <v>7145</v>
      </c>
      <c r="D41" s="193">
        <f>SUM(E41:F41)</f>
        <v>53860</v>
      </c>
      <c r="E41" s="193">
        <f>E42+E48+E49+E50+E54+E55+E56+E63+E64+E65+E70+E71+E75+E76+E77+E78+E79+E80</f>
        <v>53860</v>
      </c>
      <c r="F41" s="189" t="s">
        <v>259</v>
      </c>
    </row>
    <row r="42" spans="1:6" ht="38.25">
      <c r="A42" s="119">
        <v>11301</v>
      </c>
      <c r="B42" s="70" t="s">
        <v>409</v>
      </c>
      <c r="C42" s="142"/>
      <c r="D42" s="191">
        <f>SUM(E42:F42)</f>
        <v>3000</v>
      </c>
      <c r="E42" s="191">
        <f>E43</f>
        <v>3000</v>
      </c>
      <c r="F42" s="189" t="s">
        <v>259</v>
      </c>
    </row>
    <row r="43" spans="1:6" ht="38.25">
      <c r="A43" s="119">
        <v>113011</v>
      </c>
      <c r="B43" s="70" t="s">
        <v>1123</v>
      </c>
      <c r="C43" s="142"/>
      <c r="D43" s="191">
        <f>E43</f>
        <v>3000</v>
      </c>
      <c r="E43" s="191">
        <v>3000</v>
      </c>
      <c r="F43" s="189"/>
    </row>
    <row r="44" spans="1:6" ht="38.25">
      <c r="A44" s="119">
        <v>113012</v>
      </c>
      <c r="B44" s="70" t="s">
        <v>1033</v>
      </c>
      <c r="C44" s="142"/>
      <c r="D44" s="191"/>
      <c r="E44" s="191"/>
      <c r="F44" s="189"/>
    </row>
    <row r="45" spans="1:6" ht="38.25">
      <c r="A45" s="119">
        <v>113013</v>
      </c>
      <c r="B45" s="70" t="s">
        <v>1034</v>
      </c>
      <c r="C45" s="142"/>
      <c r="D45" s="191"/>
      <c r="E45" s="191"/>
      <c r="F45" s="189"/>
    </row>
    <row r="46" spans="1:6" ht="38.25">
      <c r="A46" s="119">
        <v>113014</v>
      </c>
      <c r="B46" s="70" t="s">
        <v>1035</v>
      </c>
      <c r="C46" s="142"/>
      <c r="D46" s="191"/>
      <c r="E46" s="191"/>
      <c r="F46" s="189"/>
    </row>
    <row r="47" spans="1:6" ht="38.25">
      <c r="A47" s="119">
        <v>113015</v>
      </c>
      <c r="B47" s="70" t="s">
        <v>1036</v>
      </c>
      <c r="C47" s="142"/>
      <c r="D47" s="191"/>
      <c r="E47" s="191"/>
      <c r="F47" s="189"/>
    </row>
    <row r="48" spans="1:6" ht="51">
      <c r="A48" s="119">
        <v>11302</v>
      </c>
      <c r="B48" s="70" t="s">
        <v>410</v>
      </c>
      <c r="C48" s="142"/>
      <c r="D48" s="191">
        <f>SUM(E48:F48)</f>
        <v>0</v>
      </c>
      <c r="E48" s="191">
        <v>0</v>
      </c>
      <c r="F48" s="189" t="s">
        <v>259</v>
      </c>
    </row>
    <row r="49" spans="1:6" ht="38.25">
      <c r="A49" s="119">
        <v>11303</v>
      </c>
      <c r="B49" s="70" t="s">
        <v>411</v>
      </c>
      <c r="C49" s="142"/>
      <c r="D49" s="191">
        <f>SUM(E49:F49)</f>
        <v>0</v>
      </c>
      <c r="E49" s="191">
        <v>0</v>
      </c>
      <c r="F49" s="189" t="s">
        <v>259</v>
      </c>
    </row>
    <row r="50" spans="1:6" ht="63.75">
      <c r="A50" s="119">
        <v>11304</v>
      </c>
      <c r="B50" s="70" t="s">
        <v>412</v>
      </c>
      <c r="C50" s="142"/>
      <c r="D50" s="210">
        <f>SUM(E50:F50)</f>
        <v>1260</v>
      </c>
      <c r="E50" s="210">
        <f>E51+E52+E53</f>
        <v>1260</v>
      </c>
      <c r="F50" s="211" t="s">
        <v>259</v>
      </c>
    </row>
    <row r="51" spans="1:6" ht="63.75">
      <c r="A51" s="119">
        <v>113041</v>
      </c>
      <c r="B51" s="70" t="s">
        <v>1124</v>
      </c>
      <c r="C51" s="142"/>
      <c r="D51" s="191">
        <f>E51</f>
        <v>860</v>
      </c>
      <c r="E51" s="191">
        <v>860</v>
      </c>
      <c r="F51" s="189"/>
    </row>
    <row r="52" spans="1:6" ht="76.5">
      <c r="A52" s="119">
        <v>113042</v>
      </c>
      <c r="B52" s="70" t="s">
        <v>1057</v>
      </c>
      <c r="C52" s="142"/>
      <c r="D52" s="191"/>
      <c r="E52" s="191"/>
      <c r="F52" s="189"/>
    </row>
    <row r="53" spans="1:6" ht="76.5">
      <c r="A53" s="119">
        <v>113043</v>
      </c>
      <c r="B53" s="70" t="s">
        <v>1058</v>
      </c>
      <c r="C53" s="142"/>
      <c r="D53" s="191">
        <f>E53</f>
        <v>400</v>
      </c>
      <c r="E53" s="191">
        <v>400</v>
      </c>
      <c r="F53" s="189"/>
    </row>
    <row r="54" spans="1:6" ht="76.5">
      <c r="A54" s="119">
        <v>11305</v>
      </c>
      <c r="B54" s="70" t="s">
        <v>413</v>
      </c>
      <c r="C54" s="142"/>
      <c r="D54" s="191">
        <f>SUM(E54:F54)</f>
        <v>60</v>
      </c>
      <c r="E54" s="191">
        <v>60</v>
      </c>
      <c r="F54" s="189" t="s">
        <v>259</v>
      </c>
    </row>
    <row r="55" spans="1:6" ht="38.25">
      <c r="A55" s="119">
        <v>11306</v>
      </c>
      <c r="B55" s="70" t="s">
        <v>414</v>
      </c>
      <c r="C55" s="142"/>
      <c r="D55" s="191">
        <f>SUM(E55:F55)</f>
        <v>0</v>
      </c>
      <c r="E55" s="191">
        <v>0</v>
      </c>
      <c r="F55" s="189" t="s">
        <v>259</v>
      </c>
    </row>
    <row r="56" spans="1:6" ht="38.25">
      <c r="A56" s="119">
        <v>11307</v>
      </c>
      <c r="B56" s="70" t="s">
        <v>415</v>
      </c>
      <c r="C56" s="142"/>
      <c r="D56" s="191">
        <f>SUM(E56:F56)</f>
        <v>13020</v>
      </c>
      <c r="E56" s="191">
        <f>SUM(E57:E62)</f>
        <v>13020</v>
      </c>
      <c r="F56" s="189" t="s">
        <v>259</v>
      </c>
    </row>
    <row r="57" spans="1:6" ht="38.25">
      <c r="A57" s="119">
        <v>113071</v>
      </c>
      <c r="B57" s="70" t="s">
        <v>1125</v>
      </c>
      <c r="C57" s="142"/>
      <c r="D57" s="191">
        <f aca="true" t="shared" si="3" ref="D57:D62">E57</f>
        <v>11698</v>
      </c>
      <c r="E57" s="191">
        <v>11698</v>
      </c>
      <c r="F57" s="189"/>
    </row>
    <row r="58" spans="1:6" ht="38.25">
      <c r="A58" s="119">
        <v>113072</v>
      </c>
      <c r="B58" s="70" t="s">
        <v>1037</v>
      </c>
      <c r="C58" s="142"/>
      <c r="D58" s="191">
        <f t="shared" si="3"/>
        <v>144</v>
      </c>
      <c r="E58" s="191">
        <v>144</v>
      </c>
      <c r="F58" s="189"/>
    </row>
    <row r="59" spans="1:6" ht="38.25">
      <c r="A59" s="119">
        <v>113073</v>
      </c>
      <c r="B59" s="70" t="s">
        <v>1038</v>
      </c>
      <c r="C59" s="142"/>
      <c r="D59" s="191">
        <f t="shared" si="3"/>
        <v>54</v>
      </c>
      <c r="E59" s="191">
        <v>54</v>
      </c>
      <c r="F59" s="189"/>
    </row>
    <row r="60" spans="1:6" ht="38.25">
      <c r="A60" s="119">
        <v>113074</v>
      </c>
      <c r="B60" s="70" t="s">
        <v>1039</v>
      </c>
      <c r="C60" s="142"/>
      <c r="D60" s="191">
        <f t="shared" si="3"/>
        <v>344</v>
      </c>
      <c r="E60" s="191">
        <v>344</v>
      </c>
      <c r="F60" s="189"/>
    </row>
    <row r="61" spans="1:6" ht="38.25">
      <c r="A61" s="119">
        <v>113075</v>
      </c>
      <c r="B61" s="70" t="s">
        <v>1040</v>
      </c>
      <c r="C61" s="142"/>
      <c r="D61" s="191">
        <f t="shared" si="3"/>
        <v>560</v>
      </c>
      <c r="E61" s="191">
        <v>560</v>
      </c>
      <c r="F61" s="189"/>
    </row>
    <row r="62" spans="1:6" ht="38.25">
      <c r="A62" s="119">
        <v>113076</v>
      </c>
      <c r="B62" s="70" t="s">
        <v>1041</v>
      </c>
      <c r="C62" s="142"/>
      <c r="D62" s="191">
        <f t="shared" si="3"/>
        <v>220</v>
      </c>
      <c r="E62" s="191">
        <v>220</v>
      </c>
      <c r="F62" s="189"/>
    </row>
    <row r="63" spans="1:6" ht="63.75">
      <c r="A63" s="119">
        <v>11308</v>
      </c>
      <c r="B63" s="70" t="s">
        <v>416</v>
      </c>
      <c r="C63" s="142"/>
      <c r="D63" s="191">
        <f aca="true" t="shared" si="4" ref="D63:D71">SUM(E63:F63)</f>
        <v>50</v>
      </c>
      <c r="E63" s="191">
        <v>50</v>
      </c>
      <c r="F63" s="189" t="s">
        <v>259</v>
      </c>
    </row>
    <row r="64" spans="1:6" ht="63.75">
      <c r="A64" s="119">
        <v>11309</v>
      </c>
      <c r="B64" s="70" t="s">
        <v>417</v>
      </c>
      <c r="C64" s="142"/>
      <c r="D64" s="191">
        <f t="shared" si="4"/>
        <v>9700</v>
      </c>
      <c r="E64" s="191">
        <v>9700</v>
      </c>
      <c r="F64" s="189" t="s">
        <v>259</v>
      </c>
    </row>
    <row r="65" spans="1:6" ht="38.25">
      <c r="A65" s="119">
        <v>11310</v>
      </c>
      <c r="B65" s="70" t="s">
        <v>418</v>
      </c>
      <c r="C65" s="142"/>
      <c r="D65" s="191">
        <f t="shared" si="4"/>
        <v>6400</v>
      </c>
      <c r="E65" s="191">
        <f>SUM(E66:E69)</f>
        <v>6400</v>
      </c>
      <c r="F65" s="189" t="s">
        <v>259</v>
      </c>
    </row>
    <row r="66" spans="1:6" ht="38.25">
      <c r="A66" s="119">
        <v>113101</v>
      </c>
      <c r="B66" s="70" t="s">
        <v>1126</v>
      </c>
      <c r="C66" s="142"/>
      <c r="D66" s="191">
        <f t="shared" si="4"/>
        <v>5780</v>
      </c>
      <c r="E66" s="191">
        <v>5780</v>
      </c>
      <c r="F66" s="189"/>
    </row>
    <row r="67" spans="1:6" ht="38.25">
      <c r="A67" s="119">
        <v>113102</v>
      </c>
      <c r="B67" s="70" t="s">
        <v>1152</v>
      </c>
      <c r="C67" s="142"/>
      <c r="D67" s="191">
        <f t="shared" si="4"/>
        <v>80</v>
      </c>
      <c r="E67" s="191">
        <v>80</v>
      </c>
      <c r="F67" s="189"/>
    </row>
    <row r="68" spans="1:6" ht="38.25">
      <c r="A68" s="119">
        <v>113102</v>
      </c>
      <c r="B68" s="70" t="s">
        <v>1059</v>
      </c>
      <c r="C68" s="142"/>
      <c r="D68" s="191">
        <f t="shared" si="4"/>
        <v>350</v>
      </c>
      <c r="E68" s="191">
        <v>350</v>
      </c>
      <c r="F68" s="189"/>
    </row>
    <row r="69" spans="1:6" ht="38.25">
      <c r="A69" s="119">
        <v>113103</v>
      </c>
      <c r="B69" s="70" t="s">
        <v>1060</v>
      </c>
      <c r="C69" s="142"/>
      <c r="D69" s="191">
        <f t="shared" si="4"/>
        <v>190</v>
      </c>
      <c r="E69" s="191">
        <v>190</v>
      </c>
      <c r="F69" s="189"/>
    </row>
    <row r="70" spans="1:6" ht="38.25">
      <c r="A70" s="119">
        <v>11311</v>
      </c>
      <c r="B70" s="70" t="s">
        <v>419</v>
      </c>
      <c r="C70" s="142"/>
      <c r="D70" s="191">
        <f t="shared" si="4"/>
        <v>0</v>
      </c>
      <c r="E70" s="191">
        <v>0</v>
      </c>
      <c r="F70" s="189" t="s">
        <v>259</v>
      </c>
    </row>
    <row r="71" spans="1:6" ht="76.5">
      <c r="A71" s="119">
        <v>11312</v>
      </c>
      <c r="B71" s="70" t="s">
        <v>420</v>
      </c>
      <c r="C71" s="142"/>
      <c r="D71" s="191">
        <f t="shared" si="4"/>
        <v>19250</v>
      </c>
      <c r="E71" s="191">
        <f>E72+E73+E74</f>
        <v>19250</v>
      </c>
      <c r="F71" s="189" t="s">
        <v>259</v>
      </c>
    </row>
    <row r="72" spans="1:6" ht="76.5">
      <c r="A72" s="119">
        <v>113121</v>
      </c>
      <c r="B72" s="70" t="s">
        <v>1127</v>
      </c>
      <c r="C72" s="142"/>
      <c r="D72" s="191">
        <f aca="true" t="shared" si="5" ref="D72:D79">SUM(E72:F72)</f>
        <v>19124</v>
      </c>
      <c r="E72" s="191">
        <v>19124</v>
      </c>
      <c r="F72" s="189"/>
    </row>
    <row r="73" spans="1:6" ht="76.5">
      <c r="A73" s="119">
        <v>113122</v>
      </c>
      <c r="B73" s="70" t="s">
        <v>1061</v>
      </c>
      <c r="C73" s="142"/>
      <c r="D73" s="191">
        <f t="shared" si="5"/>
        <v>81</v>
      </c>
      <c r="E73" s="191">
        <v>81</v>
      </c>
      <c r="F73" s="189"/>
    </row>
    <row r="74" spans="1:6" ht="76.5">
      <c r="A74" s="119">
        <v>113123</v>
      </c>
      <c r="B74" s="70" t="s">
        <v>1062</v>
      </c>
      <c r="C74" s="142"/>
      <c r="D74" s="191">
        <f t="shared" si="5"/>
        <v>45</v>
      </c>
      <c r="E74" s="191">
        <v>45</v>
      </c>
      <c r="F74" s="189"/>
    </row>
    <row r="75" spans="1:6" ht="76.5">
      <c r="A75" s="119">
        <v>11313</v>
      </c>
      <c r="B75" s="70" t="s">
        <v>421</v>
      </c>
      <c r="C75" s="142"/>
      <c r="D75" s="191">
        <f t="shared" si="5"/>
        <v>500</v>
      </c>
      <c r="E75" s="191">
        <v>500</v>
      </c>
      <c r="F75" s="189" t="s">
        <v>259</v>
      </c>
    </row>
    <row r="76" spans="1:6" ht="51">
      <c r="A76" s="119">
        <v>11314</v>
      </c>
      <c r="B76" s="70" t="s">
        <v>422</v>
      </c>
      <c r="C76" s="142"/>
      <c r="D76" s="191">
        <f t="shared" si="5"/>
        <v>0</v>
      </c>
      <c r="E76" s="191">
        <v>0</v>
      </c>
      <c r="F76" s="189" t="s">
        <v>259</v>
      </c>
    </row>
    <row r="77" spans="1:6" ht="51">
      <c r="A77" s="119">
        <v>11315</v>
      </c>
      <c r="B77" s="70" t="s">
        <v>423</v>
      </c>
      <c r="C77" s="142"/>
      <c r="D77" s="191">
        <f t="shared" si="5"/>
        <v>0</v>
      </c>
      <c r="E77" s="191">
        <v>0</v>
      </c>
      <c r="F77" s="189" t="s">
        <v>259</v>
      </c>
    </row>
    <row r="78" spans="1:6" ht="38.25">
      <c r="A78" s="119">
        <v>11316</v>
      </c>
      <c r="B78" s="70" t="s">
        <v>424</v>
      </c>
      <c r="C78" s="142"/>
      <c r="D78" s="191">
        <f t="shared" si="5"/>
        <v>0</v>
      </c>
      <c r="E78" s="191">
        <v>0</v>
      </c>
      <c r="F78" s="189" t="s">
        <v>259</v>
      </c>
    </row>
    <row r="79" spans="1:6" ht="38.25">
      <c r="A79" s="119">
        <v>11317</v>
      </c>
      <c r="B79" s="70" t="s">
        <v>425</v>
      </c>
      <c r="C79" s="142"/>
      <c r="D79" s="191">
        <f t="shared" si="5"/>
        <v>160</v>
      </c>
      <c r="E79" s="191">
        <v>160</v>
      </c>
      <c r="F79" s="189" t="s">
        <v>259</v>
      </c>
    </row>
    <row r="80" spans="1:6" ht="25.5">
      <c r="A80" s="119">
        <v>11318</v>
      </c>
      <c r="B80" s="70" t="s">
        <v>426</v>
      </c>
      <c r="C80" s="142"/>
      <c r="D80" s="191">
        <f>SUM(E80:F80)</f>
        <v>460</v>
      </c>
      <c r="E80" s="191">
        <f>E81+E82+E83</f>
        <v>460</v>
      </c>
      <c r="F80" s="189" t="s">
        <v>259</v>
      </c>
    </row>
    <row r="81" spans="1:6" ht="38.25">
      <c r="A81" s="119">
        <v>113181</v>
      </c>
      <c r="B81" s="70" t="s">
        <v>1153</v>
      </c>
      <c r="C81" s="142"/>
      <c r="D81" s="191">
        <f>SUM(E81:F81)</f>
        <v>420</v>
      </c>
      <c r="E81" s="191">
        <v>420</v>
      </c>
      <c r="F81" s="189"/>
    </row>
    <row r="82" spans="1:6" ht="38.25">
      <c r="A82" s="119">
        <v>113182</v>
      </c>
      <c r="B82" s="70" t="s">
        <v>1154</v>
      </c>
      <c r="C82" s="142"/>
      <c r="D82" s="191">
        <f>SUM(E82:F82)</f>
        <v>20</v>
      </c>
      <c r="E82" s="191">
        <v>20</v>
      </c>
      <c r="F82" s="189"/>
    </row>
    <row r="83" spans="1:6" ht="38.25">
      <c r="A83" s="119">
        <v>113183</v>
      </c>
      <c r="B83" s="70" t="s">
        <v>1155</v>
      </c>
      <c r="C83" s="142"/>
      <c r="D83" s="191">
        <f>SUM(E83:F83)</f>
        <v>20</v>
      </c>
      <c r="E83" s="191">
        <v>20</v>
      </c>
      <c r="F83" s="189"/>
    </row>
    <row r="84" spans="1:6" ht="12.75">
      <c r="A84" s="119">
        <v>11319</v>
      </c>
      <c r="B84" s="70" t="s">
        <v>427</v>
      </c>
      <c r="C84" s="142"/>
      <c r="D84" s="191">
        <f>SUM(E84:F84)</f>
        <v>0</v>
      </c>
      <c r="E84" s="191">
        <v>0</v>
      </c>
      <c r="F84" s="189" t="s">
        <v>259</v>
      </c>
    </row>
    <row r="85" spans="1:6" s="190" customFormat="1" ht="25.5">
      <c r="A85" s="181" t="s">
        <v>4</v>
      </c>
      <c r="B85" s="178" t="s">
        <v>993</v>
      </c>
      <c r="C85" s="176">
        <v>7146</v>
      </c>
      <c r="D85" s="193">
        <f aca="true" t="shared" si="6" ref="D85:D107">SUM(E85:F85)</f>
        <v>0</v>
      </c>
      <c r="E85" s="191">
        <f>E86+E87</f>
        <v>0</v>
      </c>
      <c r="F85" s="194" t="s">
        <v>259</v>
      </c>
    </row>
    <row r="86" spans="1:6" ht="76.5">
      <c r="A86" s="124" t="s">
        <v>5</v>
      </c>
      <c r="B86" s="70" t="s">
        <v>488</v>
      </c>
      <c r="C86" s="142"/>
      <c r="D86" s="191">
        <f t="shared" si="6"/>
        <v>0</v>
      </c>
      <c r="E86" s="191">
        <v>0</v>
      </c>
      <c r="F86" s="189" t="s">
        <v>259</v>
      </c>
    </row>
    <row r="87" spans="1:6" ht="76.5">
      <c r="A87" s="124" t="s">
        <v>6</v>
      </c>
      <c r="B87" s="70" t="s">
        <v>489</v>
      </c>
      <c r="C87" s="142"/>
      <c r="D87" s="191">
        <f t="shared" si="6"/>
        <v>0</v>
      </c>
      <c r="E87" s="191">
        <v>0</v>
      </c>
      <c r="F87" s="189" t="s">
        <v>259</v>
      </c>
    </row>
    <row r="88" spans="1:6" s="190" customFormat="1" ht="25.5">
      <c r="A88" s="179" t="s">
        <v>7</v>
      </c>
      <c r="B88" s="70" t="s">
        <v>1103</v>
      </c>
      <c r="C88" s="176">
        <v>7161</v>
      </c>
      <c r="D88" s="130">
        <f t="shared" si="6"/>
        <v>0</v>
      </c>
      <c r="E88" s="191">
        <v>0</v>
      </c>
      <c r="F88" s="189" t="s">
        <v>259</v>
      </c>
    </row>
    <row r="89" spans="1:6" ht="38.25">
      <c r="A89" s="120" t="s">
        <v>8</v>
      </c>
      <c r="B89" s="70" t="s">
        <v>1104</v>
      </c>
      <c r="C89" s="142"/>
      <c r="D89" s="130">
        <f t="shared" si="6"/>
        <v>0</v>
      </c>
      <c r="E89" s="191">
        <v>0</v>
      </c>
      <c r="F89" s="189" t="s">
        <v>259</v>
      </c>
    </row>
    <row r="90" spans="1:6" ht="12.75">
      <c r="A90" s="182" t="s">
        <v>9</v>
      </c>
      <c r="B90" s="70" t="s">
        <v>490</v>
      </c>
      <c r="C90" s="142"/>
      <c r="D90" s="130">
        <f t="shared" si="6"/>
        <v>0</v>
      </c>
      <c r="E90" s="191">
        <v>0</v>
      </c>
      <c r="F90" s="189" t="s">
        <v>259</v>
      </c>
    </row>
    <row r="91" spans="1:6" ht="12.75">
      <c r="A91" s="182" t="s">
        <v>10</v>
      </c>
      <c r="B91" s="70" t="s">
        <v>491</v>
      </c>
      <c r="C91" s="142"/>
      <c r="D91" s="130">
        <f t="shared" si="6"/>
        <v>0</v>
      </c>
      <c r="E91" s="191">
        <v>0</v>
      </c>
      <c r="F91" s="189" t="s">
        <v>259</v>
      </c>
    </row>
    <row r="92" spans="1:6" ht="25.5">
      <c r="A92" s="182" t="s">
        <v>428</v>
      </c>
      <c r="B92" s="70" t="s">
        <v>492</v>
      </c>
      <c r="C92" s="142"/>
      <c r="D92" s="130">
        <f t="shared" si="6"/>
        <v>0</v>
      </c>
      <c r="E92" s="191">
        <v>0</v>
      </c>
      <c r="F92" s="189" t="s">
        <v>259</v>
      </c>
    </row>
    <row r="93" spans="1:6" ht="63.75">
      <c r="A93" s="182" t="s">
        <v>429</v>
      </c>
      <c r="B93" s="70" t="s">
        <v>493</v>
      </c>
      <c r="C93" s="142"/>
      <c r="D93" s="191">
        <f t="shared" si="6"/>
        <v>0</v>
      </c>
      <c r="E93" s="191">
        <v>0</v>
      </c>
      <c r="F93" s="189" t="s">
        <v>259</v>
      </c>
    </row>
    <row r="94" spans="1:6" s="190" customFormat="1" ht="25.5">
      <c r="A94" s="179" t="s">
        <v>255</v>
      </c>
      <c r="B94" s="70" t="s">
        <v>1105</v>
      </c>
      <c r="C94" s="176">
        <v>7300</v>
      </c>
      <c r="D94" s="191">
        <f t="shared" si="6"/>
        <v>103687.90000000001</v>
      </c>
      <c r="E94" s="130">
        <f>SUM(E95+E99+E103)</f>
        <v>103687.90000000001</v>
      </c>
      <c r="F94" s="130">
        <f>F97+F101+F110</f>
        <v>0</v>
      </c>
    </row>
    <row r="95" spans="1:6" s="190" customFormat="1" ht="25.5">
      <c r="A95" s="179" t="s">
        <v>134</v>
      </c>
      <c r="B95" s="70" t="s">
        <v>494</v>
      </c>
      <c r="C95" s="176">
        <v>7311</v>
      </c>
      <c r="D95" s="191">
        <f t="shared" si="6"/>
        <v>0</v>
      </c>
      <c r="E95" s="191">
        <v>0</v>
      </c>
      <c r="F95" s="189" t="s">
        <v>259</v>
      </c>
    </row>
    <row r="96" spans="1:6" ht="51">
      <c r="A96" s="120" t="s">
        <v>11</v>
      </c>
      <c r="B96" s="70" t="s">
        <v>495</v>
      </c>
      <c r="C96" s="195"/>
      <c r="D96" s="191">
        <f t="shared" si="6"/>
        <v>0</v>
      </c>
      <c r="E96" s="191">
        <v>0</v>
      </c>
      <c r="F96" s="189" t="s">
        <v>259</v>
      </c>
    </row>
    <row r="97" spans="1:6" s="190" customFormat="1" ht="25.5">
      <c r="A97" s="181" t="s">
        <v>135</v>
      </c>
      <c r="B97" s="70" t="s">
        <v>496</v>
      </c>
      <c r="C97" s="196">
        <v>7312</v>
      </c>
      <c r="D97" s="191">
        <f t="shared" si="6"/>
        <v>0</v>
      </c>
      <c r="E97" s="189" t="s">
        <v>259</v>
      </c>
      <c r="F97" s="191">
        <f>SUM(F98)</f>
        <v>0</v>
      </c>
    </row>
    <row r="98" spans="1:6" ht="51">
      <c r="A98" s="124" t="s">
        <v>136</v>
      </c>
      <c r="B98" s="70" t="s">
        <v>497</v>
      </c>
      <c r="C98" s="195"/>
      <c r="D98" s="191">
        <f t="shared" si="6"/>
        <v>0</v>
      </c>
      <c r="E98" s="189" t="s">
        <v>259</v>
      </c>
      <c r="F98" s="191"/>
    </row>
    <row r="99" spans="1:6" s="190" customFormat="1" ht="25.5">
      <c r="A99" s="181" t="s">
        <v>12</v>
      </c>
      <c r="B99" s="70" t="s">
        <v>498</v>
      </c>
      <c r="C99" s="196">
        <v>7321</v>
      </c>
      <c r="D99" s="191">
        <f t="shared" si="6"/>
        <v>0</v>
      </c>
      <c r="E99" s="191">
        <f>SUM(E100)</f>
        <v>0</v>
      </c>
      <c r="F99" s="189" t="s">
        <v>259</v>
      </c>
    </row>
    <row r="100" spans="1:6" ht="51">
      <c r="A100" s="120" t="s">
        <v>13</v>
      </c>
      <c r="B100" s="70" t="s">
        <v>499</v>
      </c>
      <c r="C100" s="195"/>
      <c r="D100" s="191">
        <f t="shared" si="6"/>
        <v>0</v>
      </c>
      <c r="E100" s="191"/>
      <c r="F100" s="189" t="s">
        <v>259</v>
      </c>
    </row>
    <row r="101" spans="1:6" s="190" customFormat="1" ht="25.5">
      <c r="A101" s="181" t="s">
        <v>14</v>
      </c>
      <c r="B101" s="70" t="s">
        <v>500</v>
      </c>
      <c r="C101" s="196">
        <v>7322</v>
      </c>
      <c r="D101" s="191">
        <f t="shared" si="6"/>
        <v>0</v>
      </c>
      <c r="E101" s="189" t="s">
        <v>259</v>
      </c>
      <c r="F101" s="191">
        <v>0</v>
      </c>
    </row>
    <row r="102" spans="1:6" ht="51">
      <c r="A102" s="120" t="s">
        <v>15</v>
      </c>
      <c r="B102" s="70" t="s">
        <v>501</v>
      </c>
      <c r="C102" s="195"/>
      <c r="D102" s="191">
        <f t="shared" si="6"/>
        <v>0</v>
      </c>
      <c r="E102" s="189" t="s">
        <v>259</v>
      </c>
      <c r="F102" s="191"/>
    </row>
    <row r="103" spans="1:6" s="190" customFormat="1" ht="38.25">
      <c r="A103" s="179" t="s">
        <v>16</v>
      </c>
      <c r="B103" s="70" t="s">
        <v>1106</v>
      </c>
      <c r="C103" s="176">
        <v>7331</v>
      </c>
      <c r="D103" s="191">
        <f t="shared" si="6"/>
        <v>103687.90000000001</v>
      </c>
      <c r="E103" s="191">
        <f>SUM(E104:E109)</f>
        <v>103687.90000000001</v>
      </c>
      <c r="F103" s="189" t="s">
        <v>259</v>
      </c>
    </row>
    <row r="104" spans="1:6" ht="25.5">
      <c r="A104" s="120" t="s">
        <v>17</v>
      </c>
      <c r="B104" s="70" t="s">
        <v>502</v>
      </c>
      <c r="C104" s="142"/>
      <c r="D104" s="191">
        <f t="shared" si="6"/>
        <v>102925.1</v>
      </c>
      <c r="E104" s="191">
        <v>102925.1</v>
      </c>
      <c r="F104" s="189" t="s">
        <v>259</v>
      </c>
    </row>
    <row r="105" spans="1:6" ht="25.5">
      <c r="A105" s="120" t="s">
        <v>430</v>
      </c>
      <c r="B105" s="70" t="s">
        <v>1107</v>
      </c>
      <c r="C105" s="195"/>
      <c r="D105" s="191">
        <f t="shared" si="6"/>
        <v>0</v>
      </c>
      <c r="E105" s="191">
        <v>0</v>
      </c>
      <c r="F105" s="189" t="s">
        <v>259</v>
      </c>
    </row>
    <row r="106" spans="1:6" ht="38.25">
      <c r="A106" s="120" t="s">
        <v>431</v>
      </c>
      <c r="B106" s="70" t="s">
        <v>503</v>
      </c>
      <c r="C106" s="142"/>
      <c r="D106" s="191">
        <f t="shared" si="6"/>
        <v>0</v>
      </c>
      <c r="E106" s="191">
        <v>0</v>
      </c>
      <c r="F106" s="189" t="s">
        <v>259</v>
      </c>
    </row>
    <row r="107" spans="1:6" ht="12.75">
      <c r="A107" s="120" t="s">
        <v>18</v>
      </c>
      <c r="B107" s="70" t="s">
        <v>504</v>
      </c>
      <c r="C107" s="142"/>
      <c r="D107" s="191">
        <f t="shared" si="6"/>
        <v>0</v>
      </c>
      <c r="E107" s="191">
        <v>0</v>
      </c>
      <c r="F107" s="189" t="s">
        <v>259</v>
      </c>
    </row>
    <row r="108" spans="1:6" ht="25.5">
      <c r="A108" s="120" t="s">
        <v>19</v>
      </c>
      <c r="B108" s="70" t="s">
        <v>505</v>
      </c>
      <c r="C108" s="195"/>
      <c r="D108" s="191">
        <f>E108</f>
        <v>762.8</v>
      </c>
      <c r="E108" s="191">
        <v>762.8</v>
      </c>
      <c r="F108" s="189" t="s">
        <v>259</v>
      </c>
    </row>
    <row r="109" spans="1:6" ht="38.25">
      <c r="A109" s="120" t="s">
        <v>20</v>
      </c>
      <c r="B109" s="70" t="s">
        <v>506</v>
      </c>
      <c r="C109" s="195"/>
      <c r="D109" s="191">
        <f aca="true" t="shared" si="7" ref="D109:D125">SUM(E109:F109)</f>
        <v>0</v>
      </c>
      <c r="E109" s="191">
        <v>0</v>
      </c>
      <c r="F109" s="189" t="s">
        <v>259</v>
      </c>
    </row>
    <row r="110" spans="1:6" s="190" customFormat="1" ht="38.25">
      <c r="A110" s="179" t="s">
        <v>21</v>
      </c>
      <c r="B110" s="178" t="s">
        <v>1108</v>
      </c>
      <c r="C110" s="176">
        <v>7332</v>
      </c>
      <c r="D110" s="191">
        <f t="shared" si="7"/>
        <v>0</v>
      </c>
      <c r="E110" s="189" t="s">
        <v>259</v>
      </c>
      <c r="F110" s="191">
        <v>0</v>
      </c>
    </row>
    <row r="111" spans="1:6" ht="25.5">
      <c r="A111" s="120" t="s">
        <v>22</v>
      </c>
      <c r="B111" s="70" t="s">
        <v>507</v>
      </c>
      <c r="C111" s="195"/>
      <c r="D111" s="191">
        <f t="shared" si="7"/>
        <v>0</v>
      </c>
      <c r="E111" s="189" t="s">
        <v>259</v>
      </c>
      <c r="F111" s="191">
        <v>0</v>
      </c>
    </row>
    <row r="112" spans="1:6" ht="25.5">
      <c r="A112" s="120" t="s">
        <v>23</v>
      </c>
      <c r="B112" s="70" t="s">
        <v>508</v>
      </c>
      <c r="C112" s="195"/>
      <c r="D112" s="191">
        <f t="shared" si="7"/>
        <v>0</v>
      </c>
      <c r="E112" s="189" t="s">
        <v>259</v>
      </c>
      <c r="F112" s="191">
        <v>0</v>
      </c>
    </row>
    <row r="113" spans="1:6" s="190" customFormat="1" ht="38.25">
      <c r="A113" s="179" t="s">
        <v>256</v>
      </c>
      <c r="B113" s="70" t="s">
        <v>1109</v>
      </c>
      <c r="C113" s="176">
        <v>7400</v>
      </c>
      <c r="D113" s="193">
        <f t="shared" si="7"/>
        <v>125864</v>
      </c>
      <c r="E113" s="193">
        <f>E116+E118+E134+E138+E174+E179+E183</f>
        <v>125864</v>
      </c>
      <c r="F113" s="130">
        <f>SUM(F114+F180)</f>
        <v>0</v>
      </c>
    </row>
    <row r="114" spans="1:6" s="190" customFormat="1" ht="12.75">
      <c r="A114" s="179" t="s">
        <v>140</v>
      </c>
      <c r="B114" s="178" t="s">
        <v>509</v>
      </c>
      <c r="C114" s="176">
        <v>7411</v>
      </c>
      <c r="D114" s="191">
        <f t="shared" si="7"/>
        <v>0</v>
      </c>
      <c r="E114" s="189" t="s">
        <v>259</v>
      </c>
      <c r="F114" s="191">
        <f>SUM(F115)</f>
        <v>0</v>
      </c>
    </row>
    <row r="115" spans="1:6" ht="38.25">
      <c r="A115" s="120" t="s">
        <v>24</v>
      </c>
      <c r="B115" s="70" t="s">
        <v>510</v>
      </c>
      <c r="C115" s="195"/>
      <c r="D115" s="191">
        <f t="shared" si="7"/>
        <v>0</v>
      </c>
      <c r="E115" s="189" t="s">
        <v>259</v>
      </c>
      <c r="F115" s="191"/>
    </row>
    <row r="116" spans="1:6" s="190" customFormat="1" ht="12.75">
      <c r="A116" s="179" t="s">
        <v>25</v>
      </c>
      <c r="B116" s="178" t="s">
        <v>511</v>
      </c>
      <c r="C116" s="176">
        <v>7412</v>
      </c>
      <c r="D116" s="191">
        <f t="shared" si="7"/>
        <v>0</v>
      </c>
      <c r="E116" s="191">
        <v>0</v>
      </c>
      <c r="F116" s="189" t="s">
        <v>259</v>
      </c>
    </row>
    <row r="117" spans="1:6" ht="25.5">
      <c r="A117" s="120" t="s">
        <v>26</v>
      </c>
      <c r="B117" s="70" t="s">
        <v>512</v>
      </c>
      <c r="C117" s="195"/>
      <c r="D117" s="191">
        <f t="shared" si="7"/>
        <v>0</v>
      </c>
      <c r="E117" s="191">
        <v>0</v>
      </c>
      <c r="F117" s="189" t="s">
        <v>259</v>
      </c>
    </row>
    <row r="118" spans="1:6" s="190" customFormat="1" ht="25.5">
      <c r="A118" s="179" t="s">
        <v>27</v>
      </c>
      <c r="B118" s="178" t="s">
        <v>994</v>
      </c>
      <c r="C118" s="176">
        <v>7415</v>
      </c>
      <c r="D118" s="193">
        <f t="shared" si="7"/>
        <v>40444.1</v>
      </c>
      <c r="E118" s="193">
        <f>E119+E126+E129</f>
        <v>40444.1</v>
      </c>
      <c r="F118" s="189" t="s">
        <v>259</v>
      </c>
    </row>
    <row r="119" spans="1:6" ht="25.5">
      <c r="A119" s="120" t="s">
        <v>28</v>
      </c>
      <c r="B119" s="70" t="s">
        <v>513</v>
      </c>
      <c r="C119" s="195"/>
      <c r="D119" s="191">
        <f t="shared" si="7"/>
        <v>10688</v>
      </c>
      <c r="E119" s="191">
        <f>E120+E121+E122+E123+E124+E125</f>
        <v>10688</v>
      </c>
      <c r="F119" s="189" t="s">
        <v>259</v>
      </c>
    </row>
    <row r="120" spans="1:6" ht="25.5">
      <c r="A120" s="120" t="s">
        <v>1068</v>
      </c>
      <c r="B120" s="70" t="s">
        <v>1130</v>
      </c>
      <c r="C120" s="195"/>
      <c r="D120" s="191">
        <f t="shared" si="7"/>
        <v>9487.6</v>
      </c>
      <c r="E120" s="212">
        <v>9487.6</v>
      </c>
      <c r="F120" s="189"/>
    </row>
    <row r="121" spans="1:6" ht="38.25">
      <c r="A121" s="120" t="s">
        <v>1069</v>
      </c>
      <c r="B121" s="70" t="s">
        <v>1063</v>
      </c>
      <c r="C121" s="195"/>
      <c r="D121" s="191">
        <f t="shared" si="7"/>
        <v>0</v>
      </c>
      <c r="E121" s="212">
        <v>0</v>
      </c>
      <c r="F121" s="189"/>
    </row>
    <row r="122" spans="1:6" ht="38.25">
      <c r="A122" s="120" t="s">
        <v>1070</v>
      </c>
      <c r="B122" s="70" t="s">
        <v>1064</v>
      </c>
      <c r="C122" s="195"/>
      <c r="D122" s="191">
        <f t="shared" si="7"/>
        <v>19.1</v>
      </c>
      <c r="E122" s="212">
        <v>19.1</v>
      </c>
      <c r="F122" s="189"/>
    </row>
    <row r="123" spans="1:6" ht="38.25">
      <c r="A123" s="120" t="s">
        <v>1071</v>
      </c>
      <c r="B123" s="70" t="s">
        <v>1066</v>
      </c>
      <c r="C123" s="195"/>
      <c r="D123" s="191">
        <f t="shared" si="7"/>
        <v>309</v>
      </c>
      <c r="E123" s="212">
        <v>309</v>
      </c>
      <c r="F123" s="189"/>
    </row>
    <row r="124" spans="1:6" ht="38.25">
      <c r="A124" s="120" t="s">
        <v>1072</v>
      </c>
      <c r="B124" s="70" t="s">
        <v>1065</v>
      </c>
      <c r="C124" s="195"/>
      <c r="D124" s="191">
        <f t="shared" si="7"/>
        <v>145</v>
      </c>
      <c r="E124" s="191">
        <v>145</v>
      </c>
      <c r="F124" s="189"/>
    </row>
    <row r="125" spans="1:6" ht="38.25">
      <c r="A125" s="120" t="s">
        <v>1131</v>
      </c>
      <c r="B125" s="70" t="s">
        <v>1067</v>
      </c>
      <c r="C125" s="195"/>
      <c r="D125" s="191">
        <f t="shared" si="7"/>
        <v>727.3</v>
      </c>
      <c r="E125" s="191">
        <v>727.3</v>
      </c>
      <c r="F125" s="189"/>
    </row>
    <row r="126" spans="1:6" ht="38.25">
      <c r="A126" s="120" t="s">
        <v>29</v>
      </c>
      <c r="B126" s="70" t="s">
        <v>514</v>
      </c>
      <c r="C126" s="195"/>
      <c r="D126" s="191">
        <f>SUM(E126:F126)</f>
        <v>26579.9</v>
      </c>
      <c r="E126" s="191">
        <f>E127</f>
        <v>26579.9</v>
      </c>
      <c r="F126" s="189" t="s">
        <v>259</v>
      </c>
    </row>
    <row r="127" spans="1:6" ht="38.25">
      <c r="A127" s="120" t="s">
        <v>1129</v>
      </c>
      <c r="B127" s="70" t="s">
        <v>1128</v>
      </c>
      <c r="C127" s="195"/>
      <c r="D127" s="191"/>
      <c r="E127" s="191">
        <v>26579.9</v>
      </c>
      <c r="F127" s="189"/>
    </row>
    <row r="128" spans="1:6" ht="51">
      <c r="A128" s="120" t="s">
        <v>30</v>
      </c>
      <c r="B128" s="70" t="s">
        <v>515</v>
      </c>
      <c r="C128" s="195"/>
      <c r="D128" s="191">
        <f>SUM(E128:F128)</f>
        <v>0</v>
      </c>
      <c r="E128" s="191">
        <v>0</v>
      </c>
      <c r="F128" s="189" t="s">
        <v>259</v>
      </c>
    </row>
    <row r="129" spans="1:6" ht="12.75">
      <c r="A129" s="124" t="s">
        <v>366</v>
      </c>
      <c r="B129" s="70" t="s">
        <v>516</v>
      </c>
      <c r="C129" s="195"/>
      <c r="D129" s="191">
        <f>SUM(E129:F129)</f>
        <v>3176.2</v>
      </c>
      <c r="E129" s="191">
        <f>E130+E131+E132+E133</f>
        <v>3176.2</v>
      </c>
      <c r="F129" s="189" t="s">
        <v>259</v>
      </c>
    </row>
    <row r="130" spans="1:6" ht="25.5">
      <c r="A130" s="124" t="s">
        <v>1076</v>
      </c>
      <c r="B130" s="70" t="s">
        <v>1132</v>
      </c>
      <c r="C130" s="195"/>
      <c r="D130" s="191">
        <f>E130</f>
        <v>2367.2</v>
      </c>
      <c r="E130" s="191">
        <v>2367.2</v>
      </c>
      <c r="F130" s="189"/>
    </row>
    <row r="131" spans="1:6" ht="25.5">
      <c r="A131" s="124" t="s">
        <v>1077</v>
      </c>
      <c r="B131" s="70" t="s">
        <v>1073</v>
      </c>
      <c r="C131" s="195"/>
      <c r="D131" s="191">
        <f>E131</f>
        <v>509</v>
      </c>
      <c r="E131" s="191">
        <v>509</v>
      </c>
      <c r="F131" s="189"/>
    </row>
    <row r="132" spans="1:6" ht="25.5">
      <c r="A132" s="124" t="s">
        <v>1078</v>
      </c>
      <c r="B132" s="70" t="s">
        <v>1074</v>
      </c>
      <c r="C132" s="195"/>
      <c r="D132" s="191">
        <f>E132</f>
        <v>60</v>
      </c>
      <c r="E132" s="191">
        <v>60</v>
      </c>
      <c r="F132" s="189"/>
    </row>
    <row r="133" spans="1:6" ht="25.5">
      <c r="A133" s="124" t="s">
        <v>1133</v>
      </c>
      <c r="B133" s="70" t="s">
        <v>1075</v>
      </c>
      <c r="C133" s="195"/>
      <c r="D133" s="191">
        <f>E133</f>
        <v>240</v>
      </c>
      <c r="E133" s="191">
        <v>240</v>
      </c>
      <c r="F133" s="189"/>
    </row>
    <row r="134" spans="1:6" s="190" customFormat="1" ht="38.25">
      <c r="A134" s="179" t="s">
        <v>367</v>
      </c>
      <c r="B134" s="178" t="s">
        <v>995</v>
      </c>
      <c r="C134" s="176">
        <v>7421</v>
      </c>
      <c r="D134" s="191">
        <f aca="true" t="shared" si="8" ref="D134:D140">SUM(E134:F134)</f>
        <v>0</v>
      </c>
      <c r="E134" s="210">
        <v>0</v>
      </c>
      <c r="F134" s="189" t="s">
        <v>259</v>
      </c>
    </row>
    <row r="135" spans="1:6" ht="51">
      <c r="A135" s="120" t="s">
        <v>368</v>
      </c>
      <c r="B135" s="70" t="s">
        <v>517</v>
      </c>
      <c r="C135" s="195"/>
      <c r="D135" s="191">
        <f t="shared" si="8"/>
        <v>0</v>
      </c>
      <c r="E135" s="191">
        <v>0</v>
      </c>
      <c r="F135" s="189" t="s">
        <v>259</v>
      </c>
    </row>
    <row r="136" spans="1:6" s="190" customFormat="1" ht="51">
      <c r="A136" s="120" t="s">
        <v>183</v>
      </c>
      <c r="B136" s="70" t="s">
        <v>518</v>
      </c>
      <c r="C136" s="142"/>
      <c r="D136" s="191">
        <f t="shared" si="8"/>
        <v>0</v>
      </c>
      <c r="E136" s="191">
        <v>0</v>
      </c>
      <c r="F136" s="189" t="s">
        <v>259</v>
      </c>
    </row>
    <row r="137" spans="1:6" s="190" customFormat="1" ht="51">
      <c r="A137" s="124" t="s">
        <v>0</v>
      </c>
      <c r="B137" s="70" t="s">
        <v>519</v>
      </c>
      <c r="C137" s="142"/>
      <c r="D137" s="191">
        <f t="shared" si="8"/>
        <v>0</v>
      </c>
      <c r="E137" s="191">
        <v>0</v>
      </c>
      <c r="F137" s="189"/>
    </row>
    <row r="138" spans="1:6" s="190" customFormat="1" ht="25.5">
      <c r="A138" s="179" t="s">
        <v>31</v>
      </c>
      <c r="B138" s="178" t="s">
        <v>453</v>
      </c>
      <c r="C138" s="176">
        <v>7422</v>
      </c>
      <c r="D138" s="191">
        <f t="shared" si="8"/>
        <v>74399.9</v>
      </c>
      <c r="E138" s="191">
        <f>E139+E174+E177+E183</f>
        <v>74399.9</v>
      </c>
      <c r="F138" s="189" t="s">
        <v>259</v>
      </c>
    </row>
    <row r="139" spans="1:6" s="190" customFormat="1" ht="63.75">
      <c r="A139" s="120" t="s">
        <v>32</v>
      </c>
      <c r="B139" s="70" t="s">
        <v>996</v>
      </c>
      <c r="C139" s="197"/>
      <c r="D139" s="191">
        <f t="shared" si="8"/>
        <v>63379.9</v>
      </c>
      <c r="E139" s="131">
        <f>E140+E141+E142+E149+E150+E151+E152+E159+E160+E161+E162+E163+E164+E165+E166+E167+E168+E169+E170+E171</f>
        <v>63379.9</v>
      </c>
      <c r="F139" s="189" t="s">
        <v>259</v>
      </c>
    </row>
    <row r="140" spans="1:6" ht="51">
      <c r="A140" s="124" t="s">
        <v>432</v>
      </c>
      <c r="B140" s="70" t="s">
        <v>454</v>
      </c>
      <c r="C140" s="142"/>
      <c r="D140" s="191">
        <f t="shared" si="8"/>
        <v>3000</v>
      </c>
      <c r="E140" s="191">
        <v>3000</v>
      </c>
      <c r="F140" s="189" t="s">
        <v>259</v>
      </c>
    </row>
    <row r="141" spans="1:6" ht="76.5">
      <c r="A141" s="124" t="s">
        <v>433</v>
      </c>
      <c r="B141" s="70" t="s">
        <v>455</v>
      </c>
      <c r="C141" s="142"/>
      <c r="D141" s="191">
        <f aca="true" t="shared" si="9" ref="D141:D173">SUM(E141:F141)</f>
        <v>0</v>
      </c>
      <c r="E141" s="191">
        <v>0</v>
      </c>
      <c r="F141" s="189" t="s">
        <v>259</v>
      </c>
    </row>
    <row r="142" spans="1:6" ht="51">
      <c r="A142" s="124" t="s">
        <v>434</v>
      </c>
      <c r="B142" s="70" t="s">
        <v>456</v>
      </c>
      <c r="C142" s="142"/>
      <c r="D142" s="191">
        <f t="shared" si="9"/>
        <v>15000</v>
      </c>
      <c r="E142" s="191">
        <v>15000</v>
      </c>
      <c r="F142" s="189" t="s">
        <v>259</v>
      </c>
    </row>
    <row r="143" spans="1:6" ht="63.75">
      <c r="A143" s="124" t="s">
        <v>1085</v>
      </c>
      <c r="B143" s="70" t="s">
        <v>1134</v>
      </c>
      <c r="C143" s="142"/>
      <c r="D143" s="191"/>
      <c r="E143" s="191"/>
      <c r="F143" s="189"/>
    </row>
    <row r="144" spans="1:6" ht="63.75">
      <c r="A144" s="124" t="s">
        <v>1084</v>
      </c>
      <c r="B144" s="70" t="s">
        <v>1079</v>
      </c>
      <c r="C144" s="142"/>
      <c r="D144" s="191"/>
      <c r="E144" s="191"/>
      <c r="F144" s="189"/>
    </row>
    <row r="145" spans="1:6" ht="63.75">
      <c r="A145" s="124" t="s">
        <v>1086</v>
      </c>
      <c r="B145" s="70" t="s">
        <v>1080</v>
      </c>
      <c r="C145" s="142"/>
      <c r="D145" s="191"/>
      <c r="E145" s="191"/>
      <c r="F145" s="189"/>
    </row>
    <row r="146" spans="1:6" ht="63.75">
      <c r="A146" s="124" t="s">
        <v>1087</v>
      </c>
      <c r="B146" s="70" t="s">
        <v>1081</v>
      </c>
      <c r="C146" s="142"/>
      <c r="D146" s="191"/>
      <c r="E146" s="191"/>
      <c r="F146" s="189"/>
    </row>
    <row r="147" spans="1:6" ht="63.75">
      <c r="A147" s="124" t="s">
        <v>1088</v>
      </c>
      <c r="B147" s="70" t="s">
        <v>1082</v>
      </c>
      <c r="C147" s="142"/>
      <c r="D147" s="191"/>
      <c r="E147" s="191"/>
      <c r="F147" s="189"/>
    </row>
    <row r="148" spans="1:6" ht="63.75">
      <c r="A148" s="124" t="s">
        <v>1135</v>
      </c>
      <c r="B148" s="70" t="s">
        <v>1083</v>
      </c>
      <c r="C148" s="142"/>
      <c r="D148" s="191"/>
      <c r="E148" s="191"/>
      <c r="F148" s="189"/>
    </row>
    <row r="149" spans="1:6" ht="51">
      <c r="A149" s="124" t="s">
        <v>435</v>
      </c>
      <c r="B149" s="70" t="s">
        <v>457</v>
      </c>
      <c r="C149" s="142"/>
      <c r="D149" s="191">
        <f t="shared" si="9"/>
        <v>0</v>
      </c>
      <c r="E149" s="191">
        <v>0</v>
      </c>
      <c r="F149" s="189" t="s">
        <v>259</v>
      </c>
    </row>
    <row r="150" spans="1:6" ht="25.5">
      <c r="A150" s="124" t="s">
        <v>436</v>
      </c>
      <c r="B150" s="70" t="s">
        <v>458</v>
      </c>
      <c r="C150" s="142"/>
      <c r="D150" s="191">
        <f t="shared" si="9"/>
        <v>400</v>
      </c>
      <c r="E150" s="191">
        <v>400</v>
      </c>
      <c r="F150" s="189" t="s">
        <v>259</v>
      </c>
    </row>
    <row r="151" spans="1:6" ht="25.5">
      <c r="A151" s="124" t="s">
        <v>437</v>
      </c>
      <c r="B151" s="70" t="s">
        <v>459</v>
      </c>
      <c r="C151" s="142"/>
      <c r="D151" s="191">
        <f t="shared" si="9"/>
        <v>0</v>
      </c>
      <c r="E151" s="191">
        <v>0</v>
      </c>
      <c r="F151" s="189" t="s">
        <v>259</v>
      </c>
    </row>
    <row r="152" spans="1:6" ht="38.25">
      <c r="A152" s="124" t="s">
        <v>438</v>
      </c>
      <c r="B152" s="70" t="s">
        <v>460</v>
      </c>
      <c r="C152" s="142"/>
      <c r="D152" s="191">
        <f t="shared" si="9"/>
        <v>41859.9</v>
      </c>
      <c r="E152" s="191">
        <f>SUM(E153:E158)</f>
        <v>41859.9</v>
      </c>
      <c r="F152" s="189" t="s">
        <v>259</v>
      </c>
    </row>
    <row r="153" spans="1:6" ht="38.25">
      <c r="A153" s="124" t="s">
        <v>1094</v>
      </c>
      <c r="B153" s="70" t="s">
        <v>1136</v>
      </c>
      <c r="C153" s="142"/>
      <c r="D153" s="191">
        <f aca="true" t="shared" si="10" ref="D153:D158">E153</f>
        <v>36020</v>
      </c>
      <c r="E153" s="191">
        <v>36020</v>
      </c>
      <c r="F153" s="189"/>
    </row>
    <row r="154" spans="1:6" ht="38.25">
      <c r="A154" s="124" t="s">
        <v>1095</v>
      </c>
      <c r="B154" s="70" t="s">
        <v>1089</v>
      </c>
      <c r="C154" s="142"/>
      <c r="D154" s="191">
        <f t="shared" si="10"/>
        <v>2588.6</v>
      </c>
      <c r="E154" s="191">
        <v>2588.6</v>
      </c>
      <c r="F154" s="189"/>
    </row>
    <row r="155" spans="1:6" ht="38.25">
      <c r="A155" s="124" t="s">
        <v>1096</v>
      </c>
      <c r="B155" s="70" t="s">
        <v>1090</v>
      </c>
      <c r="C155" s="142"/>
      <c r="D155" s="191">
        <f t="shared" si="10"/>
        <v>800</v>
      </c>
      <c r="E155" s="191">
        <v>800</v>
      </c>
      <c r="F155" s="189"/>
    </row>
    <row r="156" spans="1:6" ht="38.25">
      <c r="A156" s="124" t="s">
        <v>1097</v>
      </c>
      <c r="B156" s="70" t="s">
        <v>1091</v>
      </c>
      <c r="C156" s="142"/>
      <c r="D156" s="191">
        <f t="shared" si="10"/>
        <v>500</v>
      </c>
      <c r="E156" s="191">
        <v>500</v>
      </c>
      <c r="F156" s="189"/>
    </row>
    <row r="157" spans="1:6" ht="38.25">
      <c r="A157" s="124" t="s">
        <v>1098</v>
      </c>
      <c r="B157" s="70" t="s">
        <v>1092</v>
      </c>
      <c r="C157" s="142"/>
      <c r="D157" s="191">
        <f t="shared" si="10"/>
        <v>1901.3</v>
      </c>
      <c r="E157" s="191">
        <v>1901.3</v>
      </c>
      <c r="F157" s="189"/>
    </row>
    <row r="158" spans="1:6" ht="38.25">
      <c r="A158" s="124" t="s">
        <v>1137</v>
      </c>
      <c r="B158" s="70" t="s">
        <v>1093</v>
      </c>
      <c r="C158" s="142"/>
      <c r="D158" s="191">
        <f t="shared" si="10"/>
        <v>50</v>
      </c>
      <c r="E158" s="191">
        <v>50</v>
      </c>
      <c r="F158" s="189"/>
    </row>
    <row r="159" spans="1:6" ht="76.5">
      <c r="A159" s="124" t="s">
        <v>439</v>
      </c>
      <c r="B159" s="70" t="s">
        <v>461</v>
      </c>
      <c r="C159" s="142"/>
      <c r="D159" s="191">
        <f t="shared" si="9"/>
        <v>0</v>
      </c>
      <c r="E159" s="191">
        <v>0</v>
      </c>
      <c r="F159" s="189" t="s">
        <v>259</v>
      </c>
    </row>
    <row r="160" spans="1:6" ht="12.75">
      <c r="A160" s="124" t="s">
        <v>440</v>
      </c>
      <c r="B160" s="70" t="s">
        <v>462</v>
      </c>
      <c r="C160" s="142"/>
      <c r="D160" s="191">
        <f t="shared" si="9"/>
        <v>0</v>
      </c>
      <c r="E160" s="191">
        <v>0</v>
      </c>
      <c r="F160" s="189" t="s">
        <v>259</v>
      </c>
    </row>
    <row r="161" spans="1:6" ht="38.25">
      <c r="A161" s="124" t="s">
        <v>441</v>
      </c>
      <c r="B161" s="70" t="s">
        <v>463</v>
      </c>
      <c r="C161" s="142"/>
      <c r="D161" s="191">
        <f t="shared" si="9"/>
        <v>0</v>
      </c>
      <c r="E161" s="191">
        <v>0</v>
      </c>
      <c r="F161" s="189" t="s">
        <v>259</v>
      </c>
    </row>
    <row r="162" spans="1:6" ht="63.75">
      <c r="A162" s="124" t="s">
        <v>442</v>
      </c>
      <c r="B162" s="70" t="s">
        <v>464</v>
      </c>
      <c r="C162" s="142"/>
      <c r="D162" s="191">
        <f t="shared" si="9"/>
        <v>0</v>
      </c>
      <c r="E162" s="191">
        <v>0</v>
      </c>
      <c r="F162" s="189" t="s">
        <v>259</v>
      </c>
    </row>
    <row r="163" spans="1:6" ht="38.25">
      <c r="A163" s="124" t="s">
        <v>443</v>
      </c>
      <c r="B163" s="70" t="s">
        <v>465</v>
      </c>
      <c r="C163" s="142"/>
      <c r="D163" s="191">
        <f t="shared" si="9"/>
        <v>0</v>
      </c>
      <c r="E163" s="191">
        <v>0</v>
      </c>
      <c r="F163" s="189" t="s">
        <v>259</v>
      </c>
    </row>
    <row r="164" spans="1:6" ht="25.5">
      <c r="A164" s="124" t="s">
        <v>444</v>
      </c>
      <c r="B164" s="70" t="s">
        <v>466</v>
      </c>
      <c r="C164" s="142"/>
      <c r="D164" s="191">
        <f t="shared" si="9"/>
        <v>2480</v>
      </c>
      <c r="E164" s="191">
        <v>2480</v>
      </c>
      <c r="F164" s="189" t="s">
        <v>259</v>
      </c>
    </row>
    <row r="165" spans="1:6" ht="51">
      <c r="A165" s="124" t="s">
        <v>445</v>
      </c>
      <c r="B165" s="70" t="s">
        <v>467</v>
      </c>
      <c r="C165" s="142"/>
      <c r="D165" s="191">
        <f t="shared" si="9"/>
        <v>640</v>
      </c>
      <c r="E165" s="191">
        <v>640</v>
      </c>
      <c r="F165" s="189" t="s">
        <v>259</v>
      </c>
    </row>
    <row r="166" spans="1:6" ht="76.5">
      <c r="A166" s="124" t="s">
        <v>446</v>
      </c>
      <c r="B166" s="70" t="s">
        <v>468</v>
      </c>
      <c r="C166" s="142"/>
      <c r="D166" s="191">
        <f t="shared" si="9"/>
        <v>0</v>
      </c>
      <c r="E166" s="191">
        <v>0</v>
      </c>
      <c r="F166" s="189" t="s">
        <v>259</v>
      </c>
    </row>
    <row r="167" spans="1:6" ht="38.25">
      <c r="A167" s="124" t="s">
        <v>447</v>
      </c>
      <c r="B167" s="70" t="s">
        <v>469</v>
      </c>
      <c r="C167" s="142"/>
      <c r="D167" s="191">
        <f t="shared" si="9"/>
        <v>0</v>
      </c>
      <c r="E167" s="191">
        <v>0</v>
      </c>
      <c r="F167" s="189" t="s">
        <v>259</v>
      </c>
    </row>
    <row r="168" spans="1:6" ht="63.75">
      <c r="A168" s="124" t="s">
        <v>448</v>
      </c>
      <c r="B168" s="70" t="s">
        <v>470</v>
      </c>
      <c r="C168" s="142"/>
      <c r="D168" s="191">
        <f t="shared" si="9"/>
        <v>0</v>
      </c>
      <c r="E168" s="191">
        <v>0</v>
      </c>
      <c r="F168" s="189" t="s">
        <v>259</v>
      </c>
    </row>
    <row r="169" spans="1:6" ht="25.5">
      <c r="A169" s="124" t="s">
        <v>449</v>
      </c>
      <c r="B169" s="70" t="s">
        <v>471</v>
      </c>
      <c r="C169" s="142"/>
      <c r="D169" s="191">
        <f t="shared" si="9"/>
        <v>0</v>
      </c>
      <c r="E169" s="191">
        <v>0</v>
      </c>
      <c r="F169" s="189" t="s">
        <v>259</v>
      </c>
    </row>
    <row r="170" spans="1:6" ht="25.5">
      <c r="A170" s="124" t="s">
        <v>450</v>
      </c>
      <c r="B170" s="70" t="s">
        <v>472</v>
      </c>
      <c r="C170" s="142"/>
      <c r="D170" s="191">
        <f t="shared" si="9"/>
        <v>0</v>
      </c>
      <c r="E170" s="191">
        <v>0</v>
      </c>
      <c r="F170" s="189" t="s">
        <v>259</v>
      </c>
    </row>
    <row r="171" spans="1:6" ht="12.75">
      <c r="A171" s="124" t="s">
        <v>451</v>
      </c>
      <c r="B171" s="70" t="s">
        <v>473</v>
      </c>
      <c r="C171" s="142"/>
      <c r="D171" s="191">
        <f t="shared" si="9"/>
        <v>0</v>
      </c>
      <c r="E171" s="191">
        <v>0</v>
      </c>
      <c r="F171" s="189" t="s">
        <v>259</v>
      </c>
    </row>
    <row r="172" spans="1:6" ht="25.5">
      <c r="A172" s="124" t="s">
        <v>33</v>
      </c>
      <c r="B172" s="70" t="s">
        <v>408</v>
      </c>
      <c r="C172" s="142"/>
      <c r="D172" s="191">
        <f t="shared" si="9"/>
        <v>0</v>
      </c>
      <c r="E172" s="191">
        <v>0</v>
      </c>
      <c r="F172" s="189" t="s">
        <v>259</v>
      </c>
    </row>
    <row r="173" spans="1:6" ht="12.75">
      <c r="A173" s="124" t="s">
        <v>452</v>
      </c>
      <c r="B173" s="70" t="s">
        <v>474</v>
      </c>
      <c r="C173" s="142"/>
      <c r="D173" s="191">
        <f t="shared" si="9"/>
        <v>0</v>
      </c>
      <c r="E173" s="191">
        <v>0</v>
      </c>
      <c r="F173" s="189" t="s">
        <v>259</v>
      </c>
    </row>
    <row r="174" spans="1:6" s="190" customFormat="1" ht="25.5">
      <c r="A174" s="179" t="s">
        <v>34</v>
      </c>
      <c r="B174" s="70" t="s">
        <v>1110</v>
      </c>
      <c r="C174" s="176">
        <v>7431</v>
      </c>
      <c r="D174" s="191">
        <f aca="true" t="shared" si="11" ref="D174:D192">SUM(E174:F174)</f>
        <v>1000</v>
      </c>
      <c r="E174" s="210">
        <f>E175</f>
        <v>1000</v>
      </c>
      <c r="F174" s="189" t="s">
        <v>259</v>
      </c>
    </row>
    <row r="175" spans="1:6" ht="38.25">
      <c r="A175" s="120" t="s">
        <v>35</v>
      </c>
      <c r="B175" s="70" t="s">
        <v>475</v>
      </c>
      <c r="C175" s="195"/>
      <c r="D175" s="191">
        <f t="shared" si="11"/>
        <v>1000</v>
      </c>
      <c r="E175" s="191">
        <v>1000</v>
      </c>
      <c r="F175" s="189" t="s">
        <v>259</v>
      </c>
    </row>
    <row r="176" spans="1:6" s="190" customFormat="1" ht="38.25">
      <c r="A176" s="120" t="s">
        <v>36</v>
      </c>
      <c r="B176" s="70" t="s">
        <v>476</v>
      </c>
      <c r="C176" s="195"/>
      <c r="D176" s="191">
        <f t="shared" si="11"/>
        <v>0</v>
      </c>
      <c r="E176" s="191">
        <v>0</v>
      </c>
      <c r="F176" s="189" t="s">
        <v>259</v>
      </c>
    </row>
    <row r="177" spans="1:6" s="190" customFormat="1" ht="25.5">
      <c r="A177" s="179" t="s">
        <v>37</v>
      </c>
      <c r="B177" s="178" t="s">
        <v>1111</v>
      </c>
      <c r="C177" s="176">
        <v>7441</v>
      </c>
      <c r="D177" s="193">
        <f t="shared" si="11"/>
        <v>4800</v>
      </c>
      <c r="E177" s="193">
        <f>E178+E179</f>
        <v>4800</v>
      </c>
      <c r="F177" s="189" t="s">
        <v>259</v>
      </c>
    </row>
    <row r="178" spans="1:6" s="190" customFormat="1" ht="63.75">
      <c r="A178" s="124" t="s">
        <v>38</v>
      </c>
      <c r="B178" s="70" t="s">
        <v>477</v>
      </c>
      <c r="C178" s="195"/>
      <c r="D178" s="191">
        <f t="shared" si="11"/>
        <v>0</v>
      </c>
      <c r="E178" s="191">
        <v>0</v>
      </c>
      <c r="F178" s="189" t="s">
        <v>259</v>
      </c>
    </row>
    <row r="179" spans="1:6" s="190" customFormat="1" ht="63.75">
      <c r="A179" s="124" t="s">
        <v>265</v>
      </c>
      <c r="B179" s="70" t="s">
        <v>478</v>
      </c>
      <c r="C179" s="195"/>
      <c r="D179" s="191">
        <f t="shared" si="11"/>
        <v>4800</v>
      </c>
      <c r="E179" s="191">
        <v>4800</v>
      </c>
      <c r="F179" s="189" t="s">
        <v>259</v>
      </c>
    </row>
    <row r="180" spans="1:6" s="190" customFormat="1" ht="25.5">
      <c r="A180" s="179" t="s">
        <v>39</v>
      </c>
      <c r="B180" s="178" t="s">
        <v>997</v>
      </c>
      <c r="C180" s="176">
        <v>7442</v>
      </c>
      <c r="D180" s="191">
        <f t="shared" si="11"/>
        <v>0</v>
      </c>
      <c r="E180" s="189" t="s">
        <v>259</v>
      </c>
      <c r="F180" s="191">
        <f>SUM(F181:F182)</f>
        <v>0</v>
      </c>
    </row>
    <row r="181" spans="1:6" ht="63.75">
      <c r="A181" s="120" t="s">
        <v>40</v>
      </c>
      <c r="B181" s="70" t="s">
        <v>479</v>
      </c>
      <c r="C181" s="195"/>
      <c r="D181" s="191">
        <f t="shared" si="11"/>
        <v>0</v>
      </c>
      <c r="E181" s="189" t="s">
        <v>259</v>
      </c>
      <c r="F181" s="191"/>
    </row>
    <row r="182" spans="1:6" s="190" customFormat="1" ht="63.75">
      <c r="A182" s="120" t="s">
        <v>41</v>
      </c>
      <c r="B182" s="70" t="s">
        <v>480</v>
      </c>
      <c r="C182" s="195"/>
      <c r="D182" s="191">
        <f t="shared" si="11"/>
        <v>0</v>
      </c>
      <c r="E182" s="189" t="s">
        <v>259</v>
      </c>
      <c r="F182" s="191"/>
    </row>
    <row r="183" spans="1:6" s="190" customFormat="1" ht="12.75">
      <c r="A183" s="120" t="s">
        <v>184</v>
      </c>
      <c r="B183" s="178" t="s">
        <v>998</v>
      </c>
      <c r="C183" s="176">
        <v>7451</v>
      </c>
      <c r="D183" s="191">
        <f t="shared" si="11"/>
        <v>5220</v>
      </c>
      <c r="E183" s="191">
        <f>SUM(E186:E192)</f>
        <v>5220</v>
      </c>
      <c r="F183" s="191">
        <f>F184</f>
        <v>0</v>
      </c>
    </row>
    <row r="184" spans="1:6" ht="25.5">
      <c r="A184" s="120" t="s">
        <v>185</v>
      </c>
      <c r="B184" s="70" t="s">
        <v>481</v>
      </c>
      <c r="C184" s="195"/>
      <c r="D184" s="191">
        <f t="shared" si="11"/>
        <v>0</v>
      </c>
      <c r="E184" s="189" t="s">
        <v>259</v>
      </c>
      <c r="F184" s="191"/>
    </row>
    <row r="185" spans="1:6" ht="25.5">
      <c r="A185" s="120" t="s">
        <v>186</v>
      </c>
      <c r="B185" s="70" t="s">
        <v>482</v>
      </c>
      <c r="C185" s="195"/>
      <c r="D185" s="191">
        <f t="shared" si="11"/>
        <v>0</v>
      </c>
      <c r="E185" s="189" t="s">
        <v>259</v>
      </c>
      <c r="F185" s="191"/>
    </row>
    <row r="186" spans="1:6" ht="25.5">
      <c r="A186" s="120" t="s">
        <v>187</v>
      </c>
      <c r="B186" s="70" t="s">
        <v>483</v>
      </c>
      <c r="C186" s="195"/>
      <c r="D186" s="131">
        <f t="shared" si="11"/>
        <v>2610</v>
      </c>
      <c r="E186" s="131">
        <f>SUM(E187:E192)</f>
        <v>2610</v>
      </c>
      <c r="F186" s="191"/>
    </row>
    <row r="187" spans="1:6" ht="38.25">
      <c r="A187" s="120" t="s">
        <v>1139</v>
      </c>
      <c r="B187" s="70" t="s">
        <v>1145</v>
      </c>
      <c r="C187" s="195"/>
      <c r="D187" s="131">
        <f t="shared" si="11"/>
        <v>2000</v>
      </c>
      <c r="E187" s="131">
        <v>2000</v>
      </c>
      <c r="F187" s="191"/>
    </row>
    <row r="188" spans="1:6" ht="38.25">
      <c r="A188" s="120" t="s">
        <v>1140</v>
      </c>
      <c r="B188" s="70" t="s">
        <v>1144</v>
      </c>
      <c r="C188" s="195"/>
      <c r="D188" s="131">
        <f t="shared" si="11"/>
        <v>400</v>
      </c>
      <c r="E188" s="131">
        <v>400</v>
      </c>
      <c r="F188" s="191"/>
    </row>
    <row r="189" spans="1:6" ht="38.25">
      <c r="A189" s="120" t="s">
        <v>1141</v>
      </c>
      <c r="B189" s="70" t="s">
        <v>1147</v>
      </c>
      <c r="C189" s="195"/>
      <c r="D189" s="131">
        <f t="shared" si="11"/>
        <v>30</v>
      </c>
      <c r="E189" s="131">
        <v>30</v>
      </c>
      <c r="F189" s="191"/>
    </row>
    <row r="190" spans="1:6" ht="38.25">
      <c r="A190" s="120" t="s">
        <v>1142</v>
      </c>
      <c r="B190" s="70" t="s">
        <v>1148</v>
      </c>
      <c r="C190" s="195"/>
      <c r="D190" s="131">
        <f t="shared" si="11"/>
        <v>50</v>
      </c>
      <c r="E190" s="131">
        <v>50</v>
      </c>
      <c r="F190" s="191"/>
    </row>
    <row r="191" spans="1:6" ht="38.25">
      <c r="A191" s="120" t="s">
        <v>1143</v>
      </c>
      <c r="B191" s="70" t="s">
        <v>1149</v>
      </c>
      <c r="C191" s="195"/>
      <c r="D191" s="131">
        <f t="shared" si="11"/>
        <v>80</v>
      </c>
      <c r="E191" s="131">
        <v>80</v>
      </c>
      <c r="F191" s="191"/>
    </row>
    <row r="192" spans="1:6" ht="38.25">
      <c r="A192" s="120" t="s">
        <v>1146</v>
      </c>
      <c r="B192" s="70" t="s">
        <v>1150</v>
      </c>
      <c r="C192" s="195"/>
      <c r="D192" s="131">
        <f t="shared" si="11"/>
        <v>50</v>
      </c>
      <c r="E192" s="131">
        <v>50</v>
      </c>
      <c r="F192" s="191"/>
    </row>
    <row r="193" spans="1:6" ht="12.75">
      <c r="A193" s="183"/>
      <c r="B193" s="184"/>
      <c r="C193" s="198"/>
      <c r="D193" s="199"/>
      <c r="E193" s="199"/>
      <c r="F193" s="199"/>
    </row>
    <row r="194" spans="1:6" ht="12.75">
      <c r="A194" s="183"/>
      <c r="B194" s="184"/>
      <c r="C194" s="198"/>
      <c r="D194" s="199"/>
      <c r="E194" s="199"/>
      <c r="F194" s="199"/>
    </row>
    <row r="195" spans="3:6" ht="17.25" customHeight="1" hidden="1">
      <c r="C195" s="186"/>
      <c r="E195" s="186"/>
      <c r="F195" s="186"/>
    </row>
    <row r="196" spans="1:6" ht="12.75">
      <c r="A196" s="287" t="s">
        <v>529</v>
      </c>
      <c r="B196" s="287"/>
      <c r="C196" s="287"/>
      <c r="D196" s="287"/>
      <c r="E196" s="287"/>
      <c r="F196" s="287"/>
    </row>
    <row r="197" spans="1:6" ht="12.75">
      <c r="A197" s="287" t="s">
        <v>530</v>
      </c>
      <c r="B197" s="287"/>
      <c r="C197" s="287"/>
      <c r="D197" s="287"/>
      <c r="E197" s="287"/>
      <c r="F197" s="287"/>
    </row>
    <row r="198" spans="1:6" ht="12.75">
      <c r="A198" s="287" t="s">
        <v>531</v>
      </c>
      <c r="B198" s="287"/>
      <c r="C198" s="287"/>
      <c r="D198" s="287"/>
      <c r="E198" s="287"/>
      <c r="F198" s="287"/>
    </row>
    <row r="199" spans="3:6" ht="12.75">
      <c r="C199" s="186"/>
      <c r="E199" s="186"/>
      <c r="F199" s="186"/>
    </row>
    <row r="200" spans="1:6" ht="42" customHeight="1">
      <c r="A200" s="285" t="s">
        <v>1000</v>
      </c>
      <c r="B200" s="285" t="s">
        <v>1001</v>
      </c>
      <c r="C200" s="61" t="s">
        <v>532</v>
      </c>
      <c r="D200" s="61" t="s">
        <v>533</v>
      </c>
      <c r="E200" s="61" t="s">
        <v>534</v>
      </c>
      <c r="F200" s="186"/>
    </row>
    <row r="201" spans="1:6" ht="12.75">
      <c r="A201" s="286"/>
      <c r="B201" s="286"/>
      <c r="C201" s="142">
        <v>1</v>
      </c>
      <c r="D201" s="142">
        <v>2</v>
      </c>
      <c r="E201" s="142">
        <v>3</v>
      </c>
      <c r="F201" s="186"/>
    </row>
    <row r="202" spans="1:6" ht="25.5">
      <c r="A202" s="142">
        <v>1</v>
      </c>
      <c r="B202" s="70" t="s">
        <v>525</v>
      </c>
      <c r="C202" s="175">
        <v>31720</v>
      </c>
      <c r="D202" s="175">
        <v>73200</v>
      </c>
      <c r="E202" s="201">
        <v>0</v>
      </c>
      <c r="F202" s="186"/>
    </row>
    <row r="203" spans="1:6" ht="25.5">
      <c r="A203" s="142">
        <v>2</v>
      </c>
      <c r="B203" s="70" t="s">
        <v>485</v>
      </c>
      <c r="C203" s="175">
        <v>11914.9</v>
      </c>
      <c r="D203" s="175">
        <v>31300</v>
      </c>
      <c r="E203" s="201">
        <v>0</v>
      </c>
      <c r="F203" s="186"/>
    </row>
    <row r="204" spans="1:6" ht="25.5">
      <c r="A204" s="142">
        <v>3</v>
      </c>
      <c r="B204" s="70" t="s">
        <v>1158</v>
      </c>
      <c r="C204" s="175"/>
      <c r="D204" s="175">
        <v>61000</v>
      </c>
      <c r="E204" s="201">
        <v>150000</v>
      </c>
      <c r="F204" s="186"/>
    </row>
    <row r="205" spans="1:6" ht="12.75">
      <c r="A205" s="142">
        <v>3</v>
      </c>
      <c r="B205" s="202" t="s">
        <v>526</v>
      </c>
      <c r="C205" s="175">
        <v>5043.8</v>
      </c>
      <c r="D205" s="175">
        <v>31300</v>
      </c>
      <c r="E205" s="203">
        <v>28500</v>
      </c>
      <c r="F205" s="186"/>
    </row>
    <row r="206" spans="1:6" ht="27.75" customHeight="1">
      <c r="A206" s="142">
        <v>4</v>
      </c>
      <c r="B206" s="202" t="s">
        <v>528</v>
      </c>
      <c r="C206" s="175">
        <v>0</v>
      </c>
      <c r="D206" s="175">
        <v>0</v>
      </c>
      <c r="E206" s="204"/>
      <c r="F206" s="186"/>
    </row>
    <row r="207" spans="1:6" ht="12.75">
      <c r="A207" s="142">
        <v>5</v>
      </c>
      <c r="B207" s="70" t="s">
        <v>527</v>
      </c>
      <c r="C207" s="175">
        <v>0</v>
      </c>
      <c r="D207" s="175">
        <v>0</v>
      </c>
      <c r="E207" s="203"/>
      <c r="F207" s="186"/>
    </row>
    <row r="208" spans="1:6" ht="12.75">
      <c r="A208" s="205"/>
      <c r="B208" s="206"/>
      <c r="C208" s="207"/>
      <c r="D208" s="207"/>
      <c r="E208" s="207"/>
      <c r="F208" s="207"/>
    </row>
    <row r="209" spans="1:6" ht="12.75">
      <c r="A209" s="205"/>
      <c r="B209" s="206"/>
      <c r="C209" s="207"/>
      <c r="D209" s="207"/>
      <c r="E209" s="207"/>
      <c r="F209" s="207"/>
    </row>
    <row r="210" spans="1:6" ht="12.75">
      <c r="A210" s="205"/>
      <c r="B210" s="206"/>
      <c r="C210" s="207"/>
      <c r="D210" s="207"/>
      <c r="E210" s="207"/>
      <c r="F210" s="207"/>
    </row>
    <row r="211" spans="3:6" ht="12.75">
      <c r="C211" s="186"/>
      <c r="E211" s="186"/>
      <c r="F211" s="186"/>
    </row>
    <row r="212" spans="3:6" ht="12.75">
      <c r="C212" s="186"/>
      <c r="E212" s="186"/>
      <c r="F212" s="186"/>
    </row>
    <row r="213" spans="3:6" ht="12.75">
      <c r="C213" s="186"/>
      <c r="E213" s="186"/>
      <c r="F213" s="186"/>
    </row>
    <row r="214" spans="3:6" ht="12.75">
      <c r="C214" s="186"/>
      <c r="E214" s="186"/>
      <c r="F214" s="186"/>
    </row>
    <row r="215" spans="3:6" ht="12.75">
      <c r="C215" s="186"/>
      <c r="E215" s="186"/>
      <c r="F215" s="186"/>
    </row>
    <row r="216" spans="3:6" ht="12.75">
      <c r="C216" s="186"/>
      <c r="E216" s="186"/>
      <c r="F216" s="186"/>
    </row>
    <row r="217" spans="3:6" ht="12.75">
      <c r="C217" s="186"/>
      <c r="E217" s="186"/>
      <c r="F217" s="186"/>
    </row>
    <row r="218" spans="3:6" ht="12.75">
      <c r="C218" s="186"/>
      <c r="E218" s="186"/>
      <c r="F218" s="186"/>
    </row>
    <row r="219" spans="3:6" ht="12.75">
      <c r="C219" s="186"/>
      <c r="E219" s="186"/>
      <c r="F219" s="186"/>
    </row>
    <row r="220" spans="3:6" ht="12.75">
      <c r="C220" s="186"/>
      <c r="E220" s="186"/>
      <c r="F220" s="186"/>
    </row>
    <row r="221" spans="3:6" ht="12.75">
      <c r="C221" s="186"/>
      <c r="E221" s="186"/>
      <c r="F221" s="186"/>
    </row>
    <row r="222" spans="3:6" ht="12.75">
      <c r="C222" s="186"/>
      <c r="E222" s="186"/>
      <c r="F222" s="186"/>
    </row>
    <row r="223" spans="3:6" ht="12.75">
      <c r="C223" s="186"/>
      <c r="E223" s="186"/>
      <c r="F223" s="186"/>
    </row>
    <row r="224" spans="3:6" ht="12.75">
      <c r="C224" s="186"/>
      <c r="E224" s="186"/>
      <c r="F224" s="186"/>
    </row>
    <row r="225" spans="3:6" ht="12.75">
      <c r="C225" s="186"/>
      <c r="E225" s="186"/>
      <c r="F225" s="186"/>
    </row>
    <row r="226" spans="3:6" ht="12.75">
      <c r="C226" s="186"/>
      <c r="E226" s="186"/>
      <c r="F226" s="186"/>
    </row>
    <row r="227" spans="3:6" ht="12.75">
      <c r="C227" s="186"/>
      <c r="E227" s="186"/>
      <c r="F227" s="186"/>
    </row>
    <row r="228" spans="3:6" ht="12.75">
      <c r="C228" s="186"/>
      <c r="E228" s="186"/>
      <c r="F228" s="186"/>
    </row>
    <row r="229" spans="3:6" ht="12.75">
      <c r="C229" s="186"/>
      <c r="E229" s="186"/>
      <c r="F229" s="186"/>
    </row>
    <row r="230" spans="3:6" ht="12.75">
      <c r="C230" s="186"/>
      <c r="E230" s="186"/>
      <c r="F230" s="186"/>
    </row>
    <row r="231" spans="3:6" ht="12.75">
      <c r="C231" s="186"/>
      <c r="E231" s="186"/>
      <c r="F231" s="186"/>
    </row>
    <row r="232" spans="3:6" ht="12.75">
      <c r="C232" s="186"/>
      <c r="E232" s="186"/>
      <c r="F232" s="186"/>
    </row>
    <row r="233" spans="3:6" ht="12.75">
      <c r="C233" s="186"/>
      <c r="E233" s="186"/>
      <c r="F233" s="186"/>
    </row>
    <row r="234" spans="3:6" ht="12.75">
      <c r="C234" s="186"/>
      <c r="E234" s="186"/>
      <c r="F234" s="186"/>
    </row>
    <row r="235" spans="3:6" ht="12.75">
      <c r="C235" s="186"/>
      <c r="E235" s="186"/>
      <c r="F235" s="186"/>
    </row>
    <row r="236" spans="3:6" ht="12.75">
      <c r="C236" s="186"/>
      <c r="E236" s="186"/>
      <c r="F236" s="186"/>
    </row>
    <row r="237" spans="3:6" ht="12.75">
      <c r="C237" s="186"/>
      <c r="E237" s="186"/>
      <c r="F237" s="186"/>
    </row>
    <row r="238" spans="3:6" ht="12.75">
      <c r="C238" s="186"/>
      <c r="E238" s="186"/>
      <c r="F238" s="186"/>
    </row>
    <row r="239" spans="3:6" ht="12.75">
      <c r="C239" s="186"/>
      <c r="E239" s="186"/>
      <c r="F239" s="186"/>
    </row>
    <row r="240" spans="3:6" ht="12.75">
      <c r="C240" s="186"/>
      <c r="E240" s="186"/>
      <c r="F240" s="186"/>
    </row>
    <row r="241" spans="3:6" ht="12.75">
      <c r="C241" s="186"/>
      <c r="E241" s="186"/>
      <c r="F241" s="186"/>
    </row>
    <row r="242" spans="3:6" ht="12.75">
      <c r="C242" s="186"/>
      <c r="E242" s="186"/>
      <c r="F242" s="186"/>
    </row>
    <row r="243" spans="3:6" ht="12.75">
      <c r="C243" s="186"/>
      <c r="E243" s="186"/>
      <c r="F243" s="186"/>
    </row>
    <row r="244" spans="3:6" ht="12.75">
      <c r="C244" s="186"/>
      <c r="E244" s="186"/>
      <c r="F244" s="186"/>
    </row>
    <row r="245" spans="3:6" ht="12.75">
      <c r="C245" s="186"/>
      <c r="E245" s="186"/>
      <c r="F245" s="186"/>
    </row>
    <row r="246" spans="3:6" ht="12.75">
      <c r="C246" s="186"/>
      <c r="E246" s="186"/>
      <c r="F246" s="186"/>
    </row>
    <row r="247" spans="3:6" ht="12.75">
      <c r="C247" s="186"/>
      <c r="E247" s="186"/>
      <c r="F247" s="186"/>
    </row>
    <row r="248" spans="3:6" ht="12.75">
      <c r="C248" s="186"/>
      <c r="E248" s="186"/>
      <c r="F248" s="186"/>
    </row>
    <row r="249" spans="3:6" ht="12.75">
      <c r="C249" s="186"/>
      <c r="E249" s="186"/>
      <c r="F249" s="186"/>
    </row>
    <row r="250" spans="3:6" ht="12.75">
      <c r="C250" s="186"/>
      <c r="E250" s="186"/>
      <c r="F250" s="186"/>
    </row>
    <row r="251" spans="3:6" ht="12.75">
      <c r="C251" s="186"/>
      <c r="E251" s="186"/>
      <c r="F251" s="186"/>
    </row>
    <row r="252" spans="3:6" ht="12.75">
      <c r="C252" s="186"/>
      <c r="E252" s="186"/>
      <c r="F252" s="186"/>
    </row>
    <row r="253" spans="3:6" ht="12.75">
      <c r="C253" s="186"/>
      <c r="E253" s="186"/>
      <c r="F253" s="186"/>
    </row>
    <row r="254" spans="3:6" ht="12.75">
      <c r="C254" s="186"/>
      <c r="E254" s="186"/>
      <c r="F254" s="186"/>
    </row>
    <row r="255" spans="3:6" ht="12.75">
      <c r="C255" s="186"/>
      <c r="E255" s="186"/>
      <c r="F255" s="186"/>
    </row>
    <row r="256" spans="3:6" ht="12.75">
      <c r="C256" s="186"/>
      <c r="E256" s="186"/>
      <c r="F256" s="186"/>
    </row>
    <row r="257" spans="3:6" ht="12.75">
      <c r="C257" s="186"/>
      <c r="E257" s="186"/>
      <c r="F257" s="186"/>
    </row>
    <row r="258" spans="3:6" ht="12.75">
      <c r="C258" s="186"/>
      <c r="E258" s="186"/>
      <c r="F258" s="186"/>
    </row>
    <row r="259" spans="3:6" ht="12.75">
      <c r="C259" s="186"/>
      <c r="E259" s="186"/>
      <c r="F259" s="186"/>
    </row>
    <row r="260" spans="3:6" ht="12.75">
      <c r="C260" s="186"/>
      <c r="E260" s="186"/>
      <c r="F260" s="186"/>
    </row>
    <row r="261" spans="3:6" ht="12.75">
      <c r="C261" s="186"/>
      <c r="E261" s="186"/>
      <c r="F261" s="186"/>
    </row>
    <row r="262" spans="3:6" ht="12.75">
      <c r="C262" s="186"/>
      <c r="E262" s="186"/>
      <c r="F262" s="186"/>
    </row>
    <row r="263" spans="3:6" ht="12.75">
      <c r="C263" s="186"/>
      <c r="E263" s="186"/>
      <c r="F263" s="186"/>
    </row>
    <row r="264" spans="3:6" ht="12.75">
      <c r="C264" s="186"/>
      <c r="E264" s="186"/>
      <c r="F264" s="186"/>
    </row>
    <row r="265" spans="3:6" ht="12.75">
      <c r="C265" s="186"/>
      <c r="E265" s="186"/>
      <c r="F265" s="186"/>
    </row>
    <row r="266" spans="3:6" ht="12.75">
      <c r="C266" s="186"/>
      <c r="E266" s="186"/>
      <c r="F266" s="186"/>
    </row>
    <row r="267" spans="3:6" ht="12.75">
      <c r="C267" s="186"/>
      <c r="E267" s="186"/>
      <c r="F267" s="186"/>
    </row>
  </sheetData>
  <sheetProtection/>
  <mergeCells count="13">
    <mergeCell ref="A197:F197"/>
    <mergeCell ref="A198:F198"/>
    <mergeCell ref="A3:F3"/>
    <mergeCell ref="D6:D7"/>
    <mergeCell ref="B6:B7"/>
    <mergeCell ref="E5:F5"/>
    <mergeCell ref="E2:F2"/>
    <mergeCell ref="A200:A201"/>
    <mergeCell ref="B200:B201"/>
    <mergeCell ref="C6:C7"/>
    <mergeCell ref="A6:A7"/>
    <mergeCell ref="A196:F196"/>
    <mergeCell ref="E6:F6"/>
  </mergeCells>
  <printOptions/>
  <pageMargins left="0.25" right="0.25" top="0.75" bottom="0.75" header="0.3" footer="0.3"/>
  <pageSetup horizontalDpi="600" verticalDpi="600" orientation="portrait" r:id="rId1"/>
  <headerFooter alignWithMargins="0">
    <oddFooter>&amp;CPage &amp;P&amp;RBudge2023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showGridLines="0" zoomScale="120" zoomScaleNormal="120" zoomScalePageLayoutView="0" workbookViewId="0" topLeftCell="A1">
      <selection activeCell="G2" sqref="G2:I2"/>
    </sheetView>
  </sheetViews>
  <sheetFormatPr defaultColWidth="9.140625" defaultRowHeight="12.75"/>
  <cols>
    <col min="1" max="1" width="5.140625" style="73" customWidth="1"/>
    <col min="2" max="2" width="5.28125" style="108" customWidth="1"/>
    <col min="3" max="3" width="4.57421875" style="109" customWidth="1"/>
    <col min="4" max="4" width="4.421875" style="110" customWidth="1"/>
    <col min="5" max="5" width="48.57421875" style="107" customWidth="1"/>
    <col min="6" max="6" width="13.28125" style="77" hidden="1" customWidth="1"/>
    <col min="7" max="7" width="9.7109375" style="72" customWidth="1"/>
    <col min="8" max="8" width="11.421875" style="72" customWidth="1"/>
    <col min="9" max="9" width="12.7109375" style="72" bestFit="1" customWidth="1"/>
    <col min="10" max="16384" width="9.140625" style="72" customWidth="1"/>
  </cols>
  <sheetData>
    <row r="1" spans="1:9" ht="20.25">
      <c r="A1" s="296" t="s">
        <v>1004</v>
      </c>
      <c r="B1" s="296"/>
      <c r="C1" s="296"/>
      <c r="D1" s="296"/>
      <c r="E1" s="296"/>
      <c r="F1" s="296"/>
      <c r="G1" s="296"/>
      <c r="H1" s="296"/>
      <c r="I1" s="296"/>
    </row>
    <row r="2" spans="1:9" ht="22.5" customHeight="1">
      <c r="A2" s="71"/>
      <c r="B2" s="71"/>
      <c r="C2" s="71"/>
      <c r="D2" s="71"/>
      <c r="E2" s="71"/>
      <c r="F2" s="71"/>
      <c r="G2" s="295" t="s">
        <v>1162</v>
      </c>
      <c r="H2" s="295"/>
      <c r="I2" s="295"/>
    </row>
    <row r="3" spans="1:9" ht="36.75" customHeight="1">
      <c r="A3" s="301" t="s">
        <v>541</v>
      </c>
      <c r="B3" s="301"/>
      <c r="C3" s="301"/>
      <c r="D3" s="301"/>
      <c r="E3" s="301"/>
      <c r="F3" s="301"/>
      <c r="G3" s="301"/>
      <c r="H3" s="301"/>
      <c r="I3" s="301"/>
    </row>
    <row r="4" spans="2:9" ht="17.25">
      <c r="B4" s="74"/>
      <c r="C4" s="75"/>
      <c r="D4" s="75"/>
      <c r="E4" s="76"/>
      <c r="H4" s="283" t="s">
        <v>536</v>
      </c>
      <c r="I4" s="283"/>
    </row>
    <row r="5" spans="1:9" s="79" customFormat="1" ht="25.5" customHeight="1">
      <c r="A5" s="282" t="s">
        <v>537</v>
      </c>
      <c r="B5" s="302" t="s">
        <v>538</v>
      </c>
      <c r="C5" s="291" t="s">
        <v>540</v>
      </c>
      <c r="D5" s="291" t="s">
        <v>539</v>
      </c>
      <c r="E5" s="297" t="s">
        <v>542</v>
      </c>
      <c r="F5" s="298" t="s">
        <v>257</v>
      </c>
      <c r="G5" s="299" t="s">
        <v>1002</v>
      </c>
      <c r="H5" s="293" t="s">
        <v>522</v>
      </c>
      <c r="I5" s="294"/>
    </row>
    <row r="6" spans="1:9" s="80" customFormat="1" ht="27">
      <c r="A6" s="282"/>
      <c r="B6" s="292"/>
      <c r="C6" s="292"/>
      <c r="D6" s="292"/>
      <c r="E6" s="297"/>
      <c r="F6" s="298"/>
      <c r="G6" s="300"/>
      <c r="H6" s="125" t="s">
        <v>523</v>
      </c>
      <c r="I6" s="125" t="s">
        <v>524</v>
      </c>
    </row>
    <row r="7" spans="1:9" s="81" customFormat="1" ht="17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/>
      <c r="G7" s="60">
        <v>6</v>
      </c>
      <c r="H7" s="60">
        <v>7</v>
      </c>
      <c r="I7" s="60">
        <v>8</v>
      </c>
    </row>
    <row r="8" spans="1:9" s="86" customFormat="1" ht="15.75" customHeight="1">
      <c r="A8" s="61">
        <v>2000</v>
      </c>
      <c r="B8" s="82" t="s">
        <v>258</v>
      </c>
      <c r="C8" s="83" t="s">
        <v>259</v>
      </c>
      <c r="D8" s="84" t="s">
        <v>259</v>
      </c>
      <c r="E8" s="85" t="s">
        <v>591</v>
      </c>
      <c r="F8" s="78"/>
      <c r="G8" s="51">
        <f aca="true" t="shared" si="0" ref="G8:G71">SUM(H8:I8)</f>
        <v>1478782.9</v>
      </c>
      <c r="H8" s="51">
        <f>SUM(H9,H34,H45,H63,H106,H119,H132,H154,H177,H199,H220)</f>
        <v>678782.9</v>
      </c>
      <c r="I8" s="51">
        <f>SUM(I9,I34,I45,I63,I106,I119,I132,I154,I177,I199,I220)</f>
        <v>800000</v>
      </c>
    </row>
    <row r="9" spans="1:9" s="88" customFormat="1" ht="24.75" customHeight="1">
      <c r="A9" s="61">
        <v>2100</v>
      </c>
      <c r="B9" s="60" t="s">
        <v>146</v>
      </c>
      <c r="C9" s="60" t="s">
        <v>121</v>
      </c>
      <c r="D9" s="60" t="s">
        <v>121</v>
      </c>
      <c r="E9" s="85" t="s">
        <v>592</v>
      </c>
      <c r="F9" s="87" t="s">
        <v>260</v>
      </c>
      <c r="G9" s="51">
        <f t="shared" si="0"/>
        <v>371257</v>
      </c>
      <c r="H9" s="51">
        <f>SUM(H10+H14+H17+H21+H23+H25+H27+H29)</f>
        <v>326292.7</v>
      </c>
      <c r="I9" s="51">
        <f>SUM(I10+I14+I17+I21+I23+I25+I27+I29)</f>
        <v>44964.3</v>
      </c>
    </row>
    <row r="10" spans="1:9" s="91" customFormat="1" ht="40.5" customHeight="1">
      <c r="A10" s="61">
        <v>2110</v>
      </c>
      <c r="B10" s="60" t="s">
        <v>146</v>
      </c>
      <c r="C10" s="60" t="s">
        <v>122</v>
      </c>
      <c r="D10" s="60" t="s">
        <v>121</v>
      </c>
      <c r="E10" s="89" t="s">
        <v>593</v>
      </c>
      <c r="F10" s="90" t="s">
        <v>261</v>
      </c>
      <c r="G10" s="51">
        <f t="shared" si="0"/>
        <v>263780</v>
      </c>
      <c r="H10" s="51">
        <f>SUM(H11:H14)</f>
        <v>254715.7</v>
      </c>
      <c r="I10" s="51">
        <f>SUM(I11:I14)</f>
        <v>9064.3</v>
      </c>
    </row>
    <row r="11" spans="1:9" ht="25.5" customHeight="1">
      <c r="A11" s="61">
        <v>2111</v>
      </c>
      <c r="B11" s="58" t="s">
        <v>146</v>
      </c>
      <c r="C11" s="58" t="s">
        <v>122</v>
      </c>
      <c r="D11" s="58" t="s">
        <v>122</v>
      </c>
      <c r="E11" s="92" t="s">
        <v>594</v>
      </c>
      <c r="F11" s="93" t="s">
        <v>262</v>
      </c>
      <c r="G11" s="51">
        <f t="shared" si="0"/>
        <v>260980</v>
      </c>
      <c r="H11" s="51">
        <f>'Հատված 6'!H12</f>
        <v>251915.7</v>
      </c>
      <c r="I11" s="51">
        <f>'Հատված 6'!I12</f>
        <v>9064.3</v>
      </c>
    </row>
    <row r="12" spans="1:9" ht="18" customHeight="1">
      <c r="A12" s="61">
        <v>2112</v>
      </c>
      <c r="B12" s="58" t="s">
        <v>146</v>
      </c>
      <c r="C12" s="58" t="s">
        <v>122</v>
      </c>
      <c r="D12" s="58" t="s">
        <v>123</v>
      </c>
      <c r="E12" s="92" t="s">
        <v>595</v>
      </c>
      <c r="F12" s="93" t="s">
        <v>263</v>
      </c>
      <c r="G12" s="51">
        <f t="shared" si="0"/>
        <v>0</v>
      </c>
      <c r="H12" s="51">
        <v>0</v>
      </c>
      <c r="I12" s="51">
        <v>0</v>
      </c>
    </row>
    <row r="13" spans="1:9" ht="13.5" customHeight="1">
      <c r="A13" s="61">
        <v>2113</v>
      </c>
      <c r="B13" s="58" t="s">
        <v>146</v>
      </c>
      <c r="C13" s="58" t="s">
        <v>122</v>
      </c>
      <c r="D13" s="58" t="s">
        <v>104</v>
      </c>
      <c r="E13" s="92" t="s">
        <v>596</v>
      </c>
      <c r="F13" s="93" t="s">
        <v>264</v>
      </c>
      <c r="G13" s="51">
        <f t="shared" si="0"/>
        <v>2800</v>
      </c>
      <c r="H13" s="51">
        <f>'Հատված 6'!H40</f>
        <v>2800</v>
      </c>
      <c r="I13" s="51">
        <v>0</v>
      </c>
    </row>
    <row r="14" spans="1:9" ht="15" customHeight="1">
      <c r="A14" s="61">
        <v>2120</v>
      </c>
      <c r="B14" s="60" t="s">
        <v>146</v>
      </c>
      <c r="C14" s="60" t="s">
        <v>123</v>
      </c>
      <c r="D14" s="60" t="s">
        <v>121</v>
      </c>
      <c r="E14" s="89" t="s">
        <v>597</v>
      </c>
      <c r="F14" s="94" t="s">
        <v>266</v>
      </c>
      <c r="G14" s="51">
        <f t="shared" si="0"/>
        <v>0</v>
      </c>
      <c r="H14" s="51">
        <f>SUM(H15:H16)</f>
        <v>0</v>
      </c>
      <c r="I14" s="51">
        <f>SUM(I15:I16)</f>
        <v>0</v>
      </c>
    </row>
    <row r="15" spans="1:9" ht="19.5" customHeight="1">
      <c r="A15" s="61">
        <v>2121</v>
      </c>
      <c r="B15" s="58" t="s">
        <v>146</v>
      </c>
      <c r="C15" s="58" t="s">
        <v>123</v>
      </c>
      <c r="D15" s="58" t="s">
        <v>122</v>
      </c>
      <c r="E15" s="95" t="s">
        <v>598</v>
      </c>
      <c r="F15" s="93" t="s">
        <v>267</v>
      </c>
      <c r="G15" s="51">
        <f t="shared" si="0"/>
        <v>0</v>
      </c>
      <c r="H15" s="51">
        <v>0</v>
      </c>
      <c r="I15" s="51">
        <v>0</v>
      </c>
    </row>
    <row r="16" spans="1:9" ht="25.5" customHeight="1">
      <c r="A16" s="61">
        <v>2122</v>
      </c>
      <c r="B16" s="58" t="s">
        <v>146</v>
      </c>
      <c r="C16" s="58" t="s">
        <v>123</v>
      </c>
      <c r="D16" s="58" t="s">
        <v>123</v>
      </c>
      <c r="E16" s="92" t="s">
        <v>599</v>
      </c>
      <c r="F16" s="93" t="s">
        <v>268</v>
      </c>
      <c r="G16" s="51">
        <f t="shared" si="0"/>
        <v>0</v>
      </c>
      <c r="H16" s="51">
        <v>0</v>
      </c>
      <c r="I16" s="51">
        <v>0</v>
      </c>
    </row>
    <row r="17" spans="1:9" ht="16.5" customHeight="1">
      <c r="A17" s="61">
        <v>2130</v>
      </c>
      <c r="B17" s="60" t="s">
        <v>146</v>
      </c>
      <c r="C17" s="60" t="s">
        <v>104</v>
      </c>
      <c r="D17" s="60" t="s">
        <v>121</v>
      </c>
      <c r="E17" s="89" t="s">
        <v>600</v>
      </c>
      <c r="F17" s="96" t="s">
        <v>269</v>
      </c>
      <c r="G17" s="51">
        <f t="shared" si="0"/>
        <v>3700</v>
      </c>
      <c r="H17" s="51">
        <f>SUM(H18:H20)</f>
        <v>3700</v>
      </c>
      <c r="I17" s="51">
        <f>SUM(I18:I20)</f>
        <v>0</v>
      </c>
    </row>
    <row r="18" spans="1:9" ht="25.5" customHeight="1">
      <c r="A18" s="61">
        <v>2131</v>
      </c>
      <c r="B18" s="58" t="s">
        <v>146</v>
      </c>
      <c r="C18" s="58" t="s">
        <v>104</v>
      </c>
      <c r="D18" s="58" t="s">
        <v>122</v>
      </c>
      <c r="E18" s="92" t="s">
        <v>601</v>
      </c>
      <c r="F18" s="93" t="s">
        <v>270</v>
      </c>
      <c r="G18" s="51">
        <f t="shared" si="0"/>
        <v>0</v>
      </c>
      <c r="H18" s="51">
        <v>0</v>
      </c>
      <c r="I18" s="51">
        <v>0</v>
      </c>
    </row>
    <row r="19" spans="1:9" ht="25.5" customHeight="1">
      <c r="A19" s="61">
        <v>2132</v>
      </c>
      <c r="B19" s="58" t="s">
        <v>146</v>
      </c>
      <c r="C19" s="58">
        <v>3</v>
      </c>
      <c r="D19" s="58">
        <v>2</v>
      </c>
      <c r="E19" s="92" t="s">
        <v>602</v>
      </c>
      <c r="F19" s="93" t="s">
        <v>271</v>
      </c>
      <c r="G19" s="51">
        <f t="shared" si="0"/>
        <v>0</v>
      </c>
      <c r="H19" s="51">
        <v>0</v>
      </c>
      <c r="I19" s="51">
        <v>0</v>
      </c>
    </row>
    <row r="20" spans="1:9" ht="14.25" customHeight="1">
      <c r="A20" s="61">
        <v>2133</v>
      </c>
      <c r="B20" s="58" t="s">
        <v>146</v>
      </c>
      <c r="C20" s="58">
        <v>3</v>
      </c>
      <c r="D20" s="58">
        <v>3</v>
      </c>
      <c r="E20" s="92" t="s">
        <v>603</v>
      </c>
      <c r="F20" s="93" t="s">
        <v>272</v>
      </c>
      <c r="G20" s="51">
        <f t="shared" si="0"/>
        <v>3700</v>
      </c>
      <c r="H20" s="51">
        <f>'Հատված 6'!H58</f>
        <v>3700</v>
      </c>
      <c r="I20" s="51">
        <v>0</v>
      </c>
    </row>
    <row r="21" spans="1:9" ht="33">
      <c r="A21" s="61">
        <v>2140</v>
      </c>
      <c r="B21" s="60" t="s">
        <v>146</v>
      </c>
      <c r="C21" s="60">
        <v>4</v>
      </c>
      <c r="D21" s="60">
        <v>0</v>
      </c>
      <c r="E21" s="89" t="s">
        <v>604</v>
      </c>
      <c r="F21" s="90" t="s">
        <v>273</v>
      </c>
      <c r="G21" s="51">
        <f t="shared" si="0"/>
        <v>0</v>
      </c>
      <c r="H21" s="51">
        <f>SUM(H22)</f>
        <v>0</v>
      </c>
      <c r="I21" s="51">
        <f>SUM(I22)</f>
        <v>0</v>
      </c>
    </row>
    <row r="22" spans="1:9" ht="15" customHeight="1">
      <c r="A22" s="61">
        <v>2141</v>
      </c>
      <c r="B22" s="58" t="s">
        <v>146</v>
      </c>
      <c r="C22" s="58">
        <v>4</v>
      </c>
      <c r="D22" s="58">
        <v>1</v>
      </c>
      <c r="E22" s="92" t="s">
        <v>605</v>
      </c>
      <c r="F22" s="97" t="s">
        <v>274</v>
      </c>
      <c r="G22" s="51">
        <f t="shared" si="0"/>
        <v>0</v>
      </c>
      <c r="H22" s="51">
        <v>0</v>
      </c>
      <c r="I22" s="51">
        <v>0</v>
      </c>
    </row>
    <row r="23" spans="1:9" ht="36" customHeight="1">
      <c r="A23" s="61">
        <v>2150</v>
      </c>
      <c r="B23" s="60" t="s">
        <v>146</v>
      </c>
      <c r="C23" s="60">
        <v>5</v>
      </c>
      <c r="D23" s="60">
        <v>0</v>
      </c>
      <c r="E23" s="89" t="s">
        <v>606</v>
      </c>
      <c r="F23" s="90" t="s">
        <v>275</v>
      </c>
      <c r="G23" s="51">
        <f t="shared" si="0"/>
        <v>0</v>
      </c>
      <c r="H23" s="51">
        <f>SUM(H24)</f>
        <v>0</v>
      </c>
      <c r="I23" s="51">
        <f>SUM(I24)</f>
        <v>0</v>
      </c>
    </row>
    <row r="24" spans="1:9" ht="24.75" customHeight="1">
      <c r="A24" s="61">
        <v>2151</v>
      </c>
      <c r="B24" s="58" t="s">
        <v>146</v>
      </c>
      <c r="C24" s="58">
        <v>5</v>
      </c>
      <c r="D24" s="58">
        <v>1</v>
      </c>
      <c r="E24" s="92" t="s">
        <v>607</v>
      </c>
      <c r="F24" s="97" t="s">
        <v>276</v>
      </c>
      <c r="G24" s="51">
        <f t="shared" si="0"/>
        <v>0</v>
      </c>
      <c r="H24" s="51">
        <v>0</v>
      </c>
      <c r="I24" s="51">
        <v>0</v>
      </c>
    </row>
    <row r="25" spans="1:9" ht="34.5" customHeight="1">
      <c r="A25" s="61">
        <v>2160</v>
      </c>
      <c r="B25" s="60" t="s">
        <v>146</v>
      </c>
      <c r="C25" s="60">
        <v>6</v>
      </c>
      <c r="D25" s="60">
        <v>0</v>
      </c>
      <c r="E25" s="89" t="s">
        <v>608</v>
      </c>
      <c r="F25" s="90" t="s">
        <v>277</v>
      </c>
      <c r="G25" s="51">
        <f t="shared" si="0"/>
        <v>103777</v>
      </c>
      <c r="H25" s="51">
        <f>SUM(H26)</f>
        <v>67877</v>
      </c>
      <c r="I25" s="51">
        <f>SUM(I26)</f>
        <v>35900</v>
      </c>
    </row>
    <row r="26" spans="1:9" ht="24.75" customHeight="1">
      <c r="A26" s="61">
        <v>2161</v>
      </c>
      <c r="B26" s="58" t="s">
        <v>146</v>
      </c>
      <c r="C26" s="58">
        <v>6</v>
      </c>
      <c r="D26" s="58">
        <v>1</v>
      </c>
      <c r="E26" s="92" t="s">
        <v>609</v>
      </c>
      <c r="F26" s="93" t="s">
        <v>278</v>
      </c>
      <c r="G26" s="51">
        <f t="shared" si="0"/>
        <v>103777</v>
      </c>
      <c r="H26" s="51">
        <f>'Հատված 6'!H72</f>
        <v>67877</v>
      </c>
      <c r="I26" s="51">
        <f>'Հատված 6'!I72</f>
        <v>35900</v>
      </c>
    </row>
    <row r="27" spans="1:9" ht="17.25">
      <c r="A27" s="61">
        <v>2170</v>
      </c>
      <c r="B27" s="60" t="s">
        <v>146</v>
      </c>
      <c r="C27" s="60">
        <v>7</v>
      </c>
      <c r="D27" s="60">
        <v>0</v>
      </c>
      <c r="E27" s="89" t="s">
        <v>610</v>
      </c>
      <c r="F27" s="93"/>
      <c r="G27" s="51">
        <f t="shared" si="0"/>
        <v>0</v>
      </c>
      <c r="H27" s="51">
        <f>SUM(H29)</f>
        <v>0</v>
      </c>
      <c r="I27" s="51">
        <f>SUM(I29)</f>
        <v>0</v>
      </c>
    </row>
    <row r="28" spans="1:9" ht="17.25">
      <c r="A28" s="61">
        <v>2171</v>
      </c>
      <c r="B28" s="58" t="s">
        <v>146</v>
      </c>
      <c r="C28" s="58">
        <v>7</v>
      </c>
      <c r="D28" s="58">
        <v>1</v>
      </c>
      <c r="E28" s="92" t="s">
        <v>611</v>
      </c>
      <c r="F28" s="93"/>
      <c r="G28" s="51">
        <f t="shared" si="0"/>
        <v>0</v>
      </c>
      <c r="H28" s="51">
        <v>0</v>
      </c>
      <c r="I28" s="51">
        <v>0</v>
      </c>
    </row>
    <row r="29" spans="1:9" ht="38.25" customHeight="1">
      <c r="A29" s="61">
        <v>2180</v>
      </c>
      <c r="B29" s="60" t="s">
        <v>146</v>
      </c>
      <c r="C29" s="60">
        <v>8</v>
      </c>
      <c r="D29" s="60">
        <v>0</v>
      </c>
      <c r="E29" s="89" t="s">
        <v>612</v>
      </c>
      <c r="F29" s="90" t="s">
        <v>279</v>
      </c>
      <c r="G29" s="51">
        <f t="shared" si="0"/>
        <v>0</v>
      </c>
      <c r="H29" s="51">
        <f>SUM(H30)</f>
        <v>0</v>
      </c>
      <c r="I29" s="51">
        <f>SUM(I30)</f>
        <v>0</v>
      </c>
    </row>
    <row r="30" spans="1:9" ht="37.5" customHeight="1">
      <c r="A30" s="61">
        <v>2181</v>
      </c>
      <c r="B30" s="58" t="s">
        <v>146</v>
      </c>
      <c r="C30" s="58">
        <v>8</v>
      </c>
      <c r="D30" s="58">
        <v>1</v>
      </c>
      <c r="E30" s="92" t="s">
        <v>612</v>
      </c>
      <c r="F30" s="97" t="s">
        <v>280</v>
      </c>
      <c r="G30" s="51">
        <f t="shared" si="0"/>
        <v>0</v>
      </c>
      <c r="H30" s="51">
        <v>0</v>
      </c>
      <c r="I30" s="51">
        <f>SUM(I32:I34)</f>
        <v>0</v>
      </c>
    </row>
    <row r="31" spans="1:9" ht="17.25">
      <c r="A31" s="61">
        <v>2182</v>
      </c>
      <c r="B31" s="58" t="s">
        <v>146</v>
      </c>
      <c r="C31" s="58">
        <v>8</v>
      </c>
      <c r="D31" s="58">
        <v>1</v>
      </c>
      <c r="E31" s="92" t="s">
        <v>613</v>
      </c>
      <c r="F31" s="97"/>
      <c r="G31" s="51">
        <f t="shared" si="0"/>
        <v>0</v>
      </c>
      <c r="H31" s="51">
        <v>0</v>
      </c>
      <c r="I31" s="51">
        <f>SUM(I33:I35)</f>
        <v>0</v>
      </c>
    </row>
    <row r="32" spans="1:9" ht="15" customHeight="1">
      <c r="A32" s="61">
        <v>2183</v>
      </c>
      <c r="B32" s="58" t="s">
        <v>146</v>
      </c>
      <c r="C32" s="58">
        <v>8</v>
      </c>
      <c r="D32" s="58">
        <v>1</v>
      </c>
      <c r="E32" s="92" t="s">
        <v>614</v>
      </c>
      <c r="F32" s="97"/>
      <c r="G32" s="51">
        <f t="shared" si="0"/>
        <v>0</v>
      </c>
      <c r="H32" s="51">
        <v>0</v>
      </c>
      <c r="I32" s="51">
        <f>SUM(I34:I36)</f>
        <v>0</v>
      </c>
    </row>
    <row r="33" spans="1:9" ht="27">
      <c r="A33" s="61">
        <v>2184</v>
      </c>
      <c r="B33" s="58" t="s">
        <v>146</v>
      </c>
      <c r="C33" s="58">
        <v>8</v>
      </c>
      <c r="D33" s="58">
        <v>1</v>
      </c>
      <c r="E33" s="92" t="s">
        <v>615</v>
      </c>
      <c r="F33" s="97"/>
      <c r="G33" s="51">
        <f t="shared" si="0"/>
        <v>0</v>
      </c>
      <c r="H33" s="51">
        <v>0</v>
      </c>
      <c r="I33" s="51">
        <f>SUM(I35:I37)</f>
        <v>0</v>
      </c>
    </row>
    <row r="34" spans="1:9" s="88" customFormat="1" ht="14.25" customHeight="1">
      <c r="A34" s="61">
        <v>2200</v>
      </c>
      <c r="B34" s="60" t="s">
        <v>147</v>
      </c>
      <c r="C34" s="60">
        <v>0</v>
      </c>
      <c r="D34" s="60">
        <v>0</v>
      </c>
      <c r="E34" s="85" t="s">
        <v>616</v>
      </c>
      <c r="F34" s="98" t="s">
        <v>281</v>
      </c>
      <c r="G34" s="51">
        <f t="shared" si="0"/>
        <v>2600</v>
      </c>
      <c r="H34" s="51">
        <f>SUM(H35+H37+H41+H43)</f>
        <v>2600</v>
      </c>
      <c r="I34" s="51">
        <f>SUM(I37+I39+I41+I43)</f>
        <v>0</v>
      </c>
    </row>
    <row r="35" spans="1:9" ht="15.75" customHeight="1">
      <c r="A35" s="61">
        <v>2210</v>
      </c>
      <c r="B35" s="60" t="s">
        <v>147</v>
      </c>
      <c r="C35" s="58">
        <v>1</v>
      </c>
      <c r="D35" s="58">
        <v>0</v>
      </c>
      <c r="E35" s="89" t="s">
        <v>617</v>
      </c>
      <c r="F35" s="99" t="s">
        <v>282</v>
      </c>
      <c r="G35" s="51">
        <f t="shared" si="0"/>
        <v>0</v>
      </c>
      <c r="H35" s="51">
        <f>SUM(H36)</f>
        <v>0</v>
      </c>
      <c r="I35" s="51">
        <f>SUM(I36)</f>
        <v>0</v>
      </c>
    </row>
    <row r="36" spans="1:9" ht="15.75" customHeight="1">
      <c r="A36" s="61">
        <v>2211</v>
      </c>
      <c r="B36" s="58" t="s">
        <v>147</v>
      </c>
      <c r="C36" s="58">
        <v>1</v>
      </c>
      <c r="D36" s="58">
        <v>1</v>
      </c>
      <c r="E36" s="92" t="s">
        <v>618</v>
      </c>
      <c r="F36" s="97" t="s">
        <v>283</v>
      </c>
      <c r="G36" s="51">
        <f t="shared" si="0"/>
        <v>0</v>
      </c>
      <c r="H36" s="51">
        <f>'Հատված 6'!H93</f>
        <v>0</v>
      </c>
      <c r="I36" s="51"/>
    </row>
    <row r="37" spans="1:9" ht="15.75" customHeight="1">
      <c r="A37" s="61">
        <v>2220</v>
      </c>
      <c r="B37" s="60" t="s">
        <v>147</v>
      </c>
      <c r="C37" s="60">
        <v>2</v>
      </c>
      <c r="D37" s="60">
        <v>0</v>
      </c>
      <c r="E37" s="89" t="s">
        <v>619</v>
      </c>
      <c r="F37" s="99" t="s">
        <v>284</v>
      </c>
      <c r="G37" s="51">
        <f t="shared" si="0"/>
        <v>1600</v>
      </c>
      <c r="H37" s="51">
        <f>SUM(H38)</f>
        <v>1600</v>
      </c>
      <c r="I37" s="51">
        <f>SUM(I38)</f>
        <v>0</v>
      </c>
    </row>
    <row r="38" spans="1:9" ht="15.75" customHeight="1">
      <c r="A38" s="61">
        <v>2221</v>
      </c>
      <c r="B38" s="58" t="s">
        <v>147</v>
      </c>
      <c r="C38" s="58">
        <v>2</v>
      </c>
      <c r="D38" s="58">
        <v>1</v>
      </c>
      <c r="E38" s="92" t="s">
        <v>620</v>
      </c>
      <c r="F38" s="97" t="s">
        <v>285</v>
      </c>
      <c r="G38" s="51">
        <f t="shared" si="0"/>
        <v>1600</v>
      </c>
      <c r="H38" s="51">
        <f>'Հատված 6'!H97</f>
        <v>1600</v>
      </c>
      <c r="I38" s="51"/>
    </row>
    <row r="39" spans="1:9" ht="15.75" customHeight="1">
      <c r="A39" s="61">
        <v>2230</v>
      </c>
      <c r="B39" s="60" t="s">
        <v>147</v>
      </c>
      <c r="C39" s="58">
        <v>3</v>
      </c>
      <c r="D39" s="58">
        <v>0</v>
      </c>
      <c r="E39" s="89" t="s">
        <v>621</v>
      </c>
      <c r="F39" s="99" t="s">
        <v>286</v>
      </c>
      <c r="G39" s="51">
        <f t="shared" si="0"/>
        <v>0</v>
      </c>
      <c r="H39" s="51">
        <f>SUM(H40)</f>
        <v>0</v>
      </c>
      <c r="I39" s="51">
        <f>SUM(I40)</f>
        <v>0</v>
      </c>
    </row>
    <row r="40" spans="1:9" ht="13.5" customHeight="1">
      <c r="A40" s="61">
        <v>2231</v>
      </c>
      <c r="B40" s="58" t="s">
        <v>147</v>
      </c>
      <c r="C40" s="58">
        <v>3</v>
      </c>
      <c r="D40" s="58">
        <v>1</v>
      </c>
      <c r="E40" s="92" t="s">
        <v>622</v>
      </c>
      <c r="F40" s="97" t="s">
        <v>287</v>
      </c>
      <c r="G40" s="51">
        <f t="shared" si="0"/>
        <v>0</v>
      </c>
      <c r="H40" s="51">
        <v>0</v>
      </c>
      <c r="I40" s="51">
        <v>0</v>
      </c>
    </row>
    <row r="41" spans="1:9" ht="36.75" customHeight="1">
      <c r="A41" s="61">
        <v>2240</v>
      </c>
      <c r="B41" s="60" t="s">
        <v>147</v>
      </c>
      <c r="C41" s="60">
        <v>4</v>
      </c>
      <c r="D41" s="60">
        <v>0</v>
      </c>
      <c r="E41" s="89" t="s">
        <v>623</v>
      </c>
      <c r="F41" s="90" t="s">
        <v>288</v>
      </c>
      <c r="G41" s="51">
        <f t="shared" si="0"/>
        <v>0</v>
      </c>
      <c r="H41" s="51">
        <f>SUM(H42)</f>
        <v>0</v>
      </c>
      <c r="I41" s="51">
        <f>SUM(I42)</f>
        <v>0</v>
      </c>
    </row>
    <row r="42" spans="1:9" ht="33">
      <c r="A42" s="61">
        <v>2241</v>
      </c>
      <c r="B42" s="58" t="s">
        <v>147</v>
      </c>
      <c r="C42" s="58">
        <v>4</v>
      </c>
      <c r="D42" s="58">
        <v>1</v>
      </c>
      <c r="E42" s="92" t="s">
        <v>623</v>
      </c>
      <c r="F42" s="97" t="s">
        <v>288</v>
      </c>
      <c r="G42" s="51">
        <f t="shared" si="0"/>
        <v>0</v>
      </c>
      <c r="H42" s="51">
        <v>0</v>
      </c>
      <c r="I42" s="51">
        <v>0</v>
      </c>
    </row>
    <row r="43" spans="1:9" ht="25.5" customHeight="1">
      <c r="A43" s="61">
        <v>2250</v>
      </c>
      <c r="B43" s="60" t="s">
        <v>147</v>
      </c>
      <c r="C43" s="60">
        <v>5</v>
      </c>
      <c r="D43" s="60">
        <v>0</v>
      </c>
      <c r="E43" s="89" t="s">
        <v>624</v>
      </c>
      <c r="F43" s="90" t="s">
        <v>289</v>
      </c>
      <c r="G43" s="51">
        <f t="shared" si="0"/>
        <v>1000</v>
      </c>
      <c r="H43" s="51">
        <f>SUM(H44)</f>
        <v>1000</v>
      </c>
      <c r="I43" s="51">
        <f>SUM(I45)</f>
        <v>0</v>
      </c>
    </row>
    <row r="44" spans="1:9" ht="15.75" customHeight="1">
      <c r="A44" s="61">
        <v>2251</v>
      </c>
      <c r="B44" s="58" t="s">
        <v>147</v>
      </c>
      <c r="C44" s="58">
        <v>5</v>
      </c>
      <c r="D44" s="58">
        <v>1</v>
      </c>
      <c r="E44" s="92" t="s">
        <v>625</v>
      </c>
      <c r="F44" s="97" t="s">
        <v>290</v>
      </c>
      <c r="G44" s="51">
        <f t="shared" si="0"/>
        <v>1000</v>
      </c>
      <c r="H44" s="51">
        <f>'Հատված 6'!H109</f>
        <v>1000</v>
      </c>
      <c r="I44" s="51">
        <v>0</v>
      </c>
    </row>
    <row r="45" spans="1:9" s="88" customFormat="1" ht="36.75" customHeight="1">
      <c r="A45" s="61">
        <v>2300</v>
      </c>
      <c r="B45" s="60" t="s">
        <v>148</v>
      </c>
      <c r="C45" s="60">
        <v>0</v>
      </c>
      <c r="D45" s="60">
        <v>0</v>
      </c>
      <c r="E45" s="85" t="s">
        <v>626</v>
      </c>
      <c r="F45" s="98" t="s">
        <v>291</v>
      </c>
      <c r="G45" s="51">
        <f t="shared" si="0"/>
        <v>1000</v>
      </c>
      <c r="H45" s="51">
        <f>SUM(H46+H50+H52+H55+H57+H59+H61)</f>
        <v>1000</v>
      </c>
      <c r="I45" s="51">
        <f>SUM(I46+I50+I52+I55+I57+I59+I61)</f>
        <v>0</v>
      </c>
    </row>
    <row r="46" spans="1:9" ht="15.75" customHeight="1">
      <c r="A46" s="61">
        <v>2310</v>
      </c>
      <c r="B46" s="60" t="s">
        <v>148</v>
      </c>
      <c r="C46" s="60">
        <v>1</v>
      </c>
      <c r="D46" s="60">
        <v>0</v>
      </c>
      <c r="E46" s="89" t="s">
        <v>627</v>
      </c>
      <c r="F46" s="90" t="s">
        <v>292</v>
      </c>
      <c r="G46" s="51">
        <f t="shared" si="0"/>
        <v>0</v>
      </c>
      <c r="H46" s="51">
        <f>SUM(H47:H49)</f>
        <v>0</v>
      </c>
      <c r="I46" s="51">
        <f>SUM(I47:I49)</f>
        <v>0</v>
      </c>
    </row>
    <row r="47" spans="1:9" ht="15" customHeight="1">
      <c r="A47" s="61">
        <v>2311</v>
      </c>
      <c r="B47" s="58" t="s">
        <v>148</v>
      </c>
      <c r="C47" s="58">
        <v>1</v>
      </c>
      <c r="D47" s="58">
        <v>1</v>
      </c>
      <c r="E47" s="92" t="s">
        <v>628</v>
      </c>
      <c r="F47" s="97" t="s">
        <v>293</v>
      </c>
      <c r="G47" s="51">
        <f t="shared" si="0"/>
        <v>0</v>
      </c>
      <c r="H47" s="51">
        <v>0</v>
      </c>
      <c r="I47" s="51">
        <v>0</v>
      </c>
    </row>
    <row r="48" spans="1:9" ht="15" customHeight="1">
      <c r="A48" s="61">
        <v>2312</v>
      </c>
      <c r="B48" s="58" t="s">
        <v>148</v>
      </c>
      <c r="C48" s="58">
        <v>1</v>
      </c>
      <c r="D48" s="58">
        <v>2</v>
      </c>
      <c r="E48" s="92" t="s">
        <v>629</v>
      </c>
      <c r="F48" s="97"/>
      <c r="G48" s="51">
        <f t="shared" si="0"/>
        <v>0</v>
      </c>
      <c r="H48" s="51">
        <v>0</v>
      </c>
      <c r="I48" s="51">
        <v>0</v>
      </c>
    </row>
    <row r="49" spans="1:9" ht="15" customHeight="1">
      <c r="A49" s="61">
        <v>2313</v>
      </c>
      <c r="B49" s="58" t="s">
        <v>148</v>
      </c>
      <c r="C49" s="58">
        <v>1</v>
      </c>
      <c r="D49" s="58">
        <v>3</v>
      </c>
      <c r="E49" s="92" t="s">
        <v>630</v>
      </c>
      <c r="F49" s="97"/>
      <c r="G49" s="51">
        <f t="shared" si="0"/>
        <v>0</v>
      </c>
      <c r="H49" s="51">
        <v>0</v>
      </c>
      <c r="I49" s="51">
        <v>0</v>
      </c>
    </row>
    <row r="50" spans="1:9" ht="15" customHeight="1">
      <c r="A50" s="61">
        <v>2320</v>
      </c>
      <c r="B50" s="60" t="s">
        <v>148</v>
      </c>
      <c r="C50" s="60">
        <v>2</v>
      </c>
      <c r="D50" s="60">
        <v>0</v>
      </c>
      <c r="E50" s="89" t="s">
        <v>631</v>
      </c>
      <c r="F50" s="90" t="s">
        <v>294</v>
      </c>
      <c r="G50" s="51">
        <f t="shared" si="0"/>
        <v>1000</v>
      </c>
      <c r="H50" s="51">
        <f>SUM(H51)</f>
        <v>1000</v>
      </c>
      <c r="I50" s="51">
        <f>SUM(I51)</f>
        <v>0</v>
      </c>
    </row>
    <row r="51" spans="1:9" ht="15" customHeight="1">
      <c r="A51" s="61">
        <v>2321</v>
      </c>
      <c r="B51" s="58" t="s">
        <v>148</v>
      </c>
      <c r="C51" s="58">
        <v>2</v>
      </c>
      <c r="D51" s="58">
        <v>1</v>
      </c>
      <c r="E51" s="92" t="s">
        <v>632</v>
      </c>
      <c r="F51" s="97" t="s">
        <v>295</v>
      </c>
      <c r="G51" s="51">
        <f t="shared" si="0"/>
        <v>1000</v>
      </c>
      <c r="H51" s="51">
        <f>'Հատված 6'!H125</f>
        <v>1000</v>
      </c>
      <c r="I51" s="51"/>
    </row>
    <row r="52" spans="1:9" ht="27">
      <c r="A52" s="61">
        <v>2330</v>
      </c>
      <c r="B52" s="60" t="s">
        <v>148</v>
      </c>
      <c r="C52" s="60">
        <v>3</v>
      </c>
      <c r="D52" s="60">
        <v>0</v>
      </c>
      <c r="E52" s="89" t="s">
        <v>633</v>
      </c>
      <c r="F52" s="90" t="s">
        <v>296</v>
      </c>
      <c r="G52" s="51">
        <f t="shared" si="0"/>
        <v>0</v>
      </c>
      <c r="H52" s="51">
        <f>SUM(H53:H54)</f>
        <v>0</v>
      </c>
      <c r="I52" s="51">
        <f>SUM(I53:I54)</f>
        <v>0</v>
      </c>
    </row>
    <row r="53" spans="1:9" ht="17.25">
      <c r="A53" s="61">
        <v>2331</v>
      </c>
      <c r="B53" s="58" t="s">
        <v>148</v>
      </c>
      <c r="C53" s="58">
        <v>3</v>
      </c>
      <c r="D53" s="58">
        <v>1</v>
      </c>
      <c r="E53" s="92" t="s">
        <v>634</v>
      </c>
      <c r="F53" s="97" t="s">
        <v>297</v>
      </c>
      <c r="G53" s="51">
        <f t="shared" si="0"/>
        <v>0</v>
      </c>
      <c r="H53" s="51">
        <v>0</v>
      </c>
      <c r="I53" s="51">
        <v>0</v>
      </c>
    </row>
    <row r="54" spans="1:9" ht="17.25">
      <c r="A54" s="61">
        <v>2332</v>
      </c>
      <c r="B54" s="58" t="s">
        <v>148</v>
      </c>
      <c r="C54" s="58">
        <v>3</v>
      </c>
      <c r="D54" s="58">
        <v>2</v>
      </c>
      <c r="E54" s="92" t="s">
        <v>635</v>
      </c>
      <c r="F54" s="97"/>
      <c r="G54" s="51">
        <f t="shared" si="0"/>
        <v>0</v>
      </c>
      <c r="H54" s="51">
        <v>0</v>
      </c>
      <c r="I54" s="51">
        <v>0</v>
      </c>
    </row>
    <row r="55" spans="1:9" ht="17.25">
      <c r="A55" s="61">
        <v>2340</v>
      </c>
      <c r="B55" s="60" t="s">
        <v>148</v>
      </c>
      <c r="C55" s="60">
        <v>4</v>
      </c>
      <c r="D55" s="60">
        <v>0</v>
      </c>
      <c r="E55" s="89" t="s">
        <v>636</v>
      </c>
      <c r="F55" s="97"/>
      <c r="G55" s="51">
        <f t="shared" si="0"/>
        <v>0</v>
      </c>
      <c r="H55" s="51">
        <f>SUM(H56)</f>
        <v>0</v>
      </c>
      <c r="I55" s="51">
        <f>SUM(I56)</f>
        <v>0</v>
      </c>
    </row>
    <row r="56" spans="1:9" ht="17.25">
      <c r="A56" s="61">
        <v>2341</v>
      </c>
      <c r="B56" s="58" t="s">
        <v>148</v>
      </c>
      <c r="C56" s="58">
        <v>4</v>
      </c>
      <c r="D56" s="58">
        <v>1</v>
      </c>
      <c r="E56" s="92" t="s">
        <v>637</v>
      </c>
      <c r="F56" s="97"/>
      <c r="G56" s="51">
        <f t="shared" si="0"/>
        <v>0</v>
      </c>
      <c r="H56" s="51">
        <v>0</v>
      </c>
      <c r="I56" s="51">
        <v>0</v>
      </c>
    </row>
    <row r="57" spans="1:9" ht="17.25">
      <c r="A57" s="61">
        <v>2350</v>
      </c>
      <c r="B57" s="60" t="s">
        <v>148</v>
      </c>
      <c r="C57" s="60">
        <v>5</v>
      </c>
      <c r="D57" s="60">
        <v>0</v>
      </c>
      <c r="E57" s="89" t="s">
        <v>638</v>
      </c>
      <c r="F57" s="90" t="s">
        <v>298</v>
      </c>
      <c r="G57" s="51">
        <f t="shared" si="0"/>
        <v>0</v>
      </c>
      <c r="H57" s="51">
        <f>SUM(H58)</f>
        <v>0</v>
      </c>
      <c r="I57" s="51">
        <f>SUM(I58)</f>
        <v>0</v>
      </c>
    </row>
    <row r="58" spans="1:9" ht="17.25">
      <c r="A58" s="61">
        <v>2351</v>
      </c>
      <c r="B58" s="58" t="s">
        <v>148</v>
      </c>
      <c r="C58" s="58">
        <v>5</v>
      </c>
      <c r="D58" s="58">
        <v>1</v>
      </c>
      <c r="E58" s="92" t="s">
        <v>639</v>
      </c>
      <c r="F58" s="97" t="s">
        <v>298</v>
      </c>
      <c r="G58" s="51">
        <f t="shared" si="0"/>
        <v>0</v>
      </c>
      <c r="H58" s="51">
        <v>0</v>
      </c>
      <c r="I58" s="51">
        <v>0</v>
      </c>
    </row>
    <row r="59" spans="1:9" ht="36" customHeight="1">
      <c r="A59" s="61">
        <v>2360</v>
      </c>
      <c r="B59" s="60" t="s">
        <v>148</v>
      </c>
      <c r="C59" s="60">
        <v>6</v>
      </c>
      <c r="D59" s="60">
        <v>0</v>
      </c>
      <c r="E59" s="89" t="s">
        <v>640</v>
      </c>
      <c r="F59" s="90" t="s">
        <v>299</v>
      </c>
      <c r="G59" s="51">
        <f t="shared" si="0"/>
        <v>0</v>
      </c>
      <c r="H59" s="51">
        <f>SUM(H60)</f>
        <v>0</v>
      </c>
      <c r="I59" s="51">
        <f>SUM(I60)</f>
        <v>0</v>
      </c>
    </row>
    <row r="60" spans="1:9" ht="25.5" customHeight="1">
      <c r="A60" s="61">
        <v>2361</v>
      </c>
      <c r="B60" s="58" t="s">
        <v>148</v>
      </c>
      <c r="C60" s="58">
        <v>6</v>
      </c>
      <c r="D60" s="58">
        <v>1</v>
      </c>
      <c r="E60" s="92" t="s">
        <v>641</v>
      </c>
      <c r="F60" s="97" t="s">
        <v>300</v>
      </c>
      <c r="G60" s="51">
        <f t="shared" si="0"/>
        <v>0</v>
      </c>
      <c r="H60" s="51">
        <v>0</v>
      </c>
      <c r="I60" s="51">
        <v>0</v>
      </c>
    </row>
    <row r="61" spans="1:9" ht="27.75" customHeight="1">
      <c r="A61" s="61">
        <v>2370</v>
      </c>
      <c r="B61" s="60" t="s">
        <v>148</v>
      </c>
      <c r="C61" s="60">
        <v>7</v>
      </c>
      <c r="D61" s="60">
        <v>0</v>
      </c>
      <c r="E61" s="89" t="s">
        <v>642</v>
      </c>
      <c r="F61" s="90" t="s">
        <v>301</v>
      </c>
      <c r="G61" s="51">
        <f t="shared" si="0"/>
        <v>0</v>
      </c>
      <c r="H61" s="51">
        <f>SUM(H62)</f>
        <v>0</v>
      </c>
      <c r="I61" s="51">
        <f>SUM(I62)</f>
        <v>0</v>
      </c>
    </row>
    <row r="62" spans="1:9" ht="26.25" customHeight="1">
      <c r="A62" s="61">
        <v>2371</v>
      </c>
      <c r="B62" s="58" t="s">
        <v>148</v>
      </c>
      <c r="C62" s="58">
        <v>7</v>
      </c>
      <c r="D62" s="58">
        <v>1</v>
      </c>
      <c r="E62" s="92" t="s">
        <v>643</v>
      </c>
      <c r="F62" s="97" t="s">
        <v>302</v>
      </c>
      <c r="G62" s="51">
        <f t="shared" si="0"/>
        <v>0</v>
      </c>
      <c r="H62" s="51">
        <v>0</v>
      </c>
      <c r="I62" s="51">
        <v>0</v>
      </c>
    </row>
    <row r="63" spans="1:9" s="88" customFormat="1" ht="25.5" customHeight="1">
      <c r="A63" s="61">
        <v>2400</v>
      </c>
      <c r="B63" s="60" t="s">
        <v>149</v>
      </c>
      <c r="C63" s="60">
        <v>0</v>
      </c>
      <c r="D63" s="60">
        <v>0</v>
      </c>
      <c r="E63" s="85" t="s">
        <v>644</v>
      </c>
      <c r="F63" s="98" t="s">
        <v>303</v>
      </c>
      <c r="G63" s="51">
        <f t="shared" si="0"/>
        <v>160195.7</v>
      </c>
      <c r="H63" s="51">
        <f>SUM(H64+H67+H72+H79+H83+H89+H91+H96+H104)</f>
        <v>6600</v>
      </c>
      <c r="I63" s="51">
        <f>SUM(I64+I67+I72+I79+I83+I89+I91+I96+I104)</f>
        <v>153595.7</v>
      </c>
    </row>
    <row r="64" spans="1:9" ht="38.25" customHeight="1">
      <c r="A64" s="61">
        <v>2410</v>
      </c>
      <c r="B64" s="60" t="s">
        <v>149</v>
      </c>
      <c r="C64" s="60">
        <v>1</v>
      </c>
      <c r="D64" s="60">
        <v>0</v>
      </c>
      <c r="E64" s="89" t="s">
        <v>645</v>
      </c>
      <c r="F64" s="90" t="s">
        <v>304</v>
      </c>
      <c r="G64" s="51">
        <f t="shared" si="0"/>
        <v>0</v>
      </c>
      <c r="H64" s="51">
        <f>SUM(H65:H66)</f>
        <v>0</v>
      </c>
      <c r="I64" s="51">
        <f>SUM(I65:I66)</f>
        <v>0</v>
      </c>
    </row>
    <row r="65" spans="1:9" ht="25.5" customHeight="1">
      <c r="A65" s="61">
        <v>2411</v>
      </c>
      <c r="B65" s="58" t="s">
        <v>149</v>
      </c>
      <c r="C65" s="58">
        <v>1</v>
      </c>
      <c r="D65" s="58">
        <v>1</v>
      </c>
      <c r="E65" s="92" t="s">
        <v>646</v>
      </c>
      <c r="F65" s="93" t="s">
        <v>305</v>
      </c>
      <c r="G65" s="51">
        <f t="shared" si="0"/>
        <v>0</v>
      </c>
      <c r="H65" s="51">
        <f>'Հատված 6'!H153</f>
        <v>0</v>
      </c>
      <c r="I65" s="51">
        <f>'Հատված 6'!I153</f>
        <v>0</v>
      </c>
    </row>
    <row r="66" spans="1:9" ht="33">
      <c r="A66" s="61">
        <v>2412</v>
      </c>
      <c r="B66" s="58" t="s">
        <v>149</v>
      </c>
      <c r="C66" s="58">
        <v>1</v>
      </c>
      <c r="D66" s="58">
        <v>2</v>
      </c>
      <c r="E66" s="92" t="s">
        <v>647</v>
      </c>
      <c r="F66" s="97" t="s">
        <v>306</v>
      </c>
      <c r="G66" s="51">
        <f t="shared" si="0"/>
        <v>0</v>
      </c>
      <c r="H66" s="51">
        <f>'Հատված 6'!H156</f>
        <v>0</v>
      </c>
      <c r="I66" s="51">
        <f>'Հատված 6'!I156</f>
        <v>0</v>
      </c>
    </row>
    <row r="67" spans="1:9" ht="39.75" customHeight="1">
      <c r="A67" s="61">
        <v>2420</v>
      </c>
      <c r="B67" s="60" t="s">
        <v>149</v>
      </c>
      <c r="C67" s="60">
        <v>2</v>
      </c>
      <c r="D67" s="60">
        <v>0</v>
      </c>
      <c r="E67" s="89" t="s">
        <v>648</v>
      </c>
      <c r="F67" s="90" t="s">
        <v>307</v>
      </c>
      <c r="G67" s="51">
        <f t="shared" si="0"/>
        <v>100</v>
      </c>
      <c r="H67" s="51">
        <f>SUM(H68:H71)</f>
        <v>100</v>
      </c>
      <c r="I67" s="51">
        <f>SUM(I68:I71)</f>
        <v>0</v>
      </c>
    </row>
    <row r="68" spans="1:9" ht="15.75" customHeight="1">
      <c r="A68" s="61">
        <v>2421</v>
      </c>
      <c r="B68" s="58" t="s">
        <v>149</v>
      </c>
      <c r="C68" s="58">
        <v>2</v>
      </c>
      <c r="D68" s="58">
        <v>1</v>
      </c>
      <c r="E68" s="92" t="s">
        <v>649</v>
      </c>
      <c r="F68" s="97" t="s">
        <v>308</v>
      </c>
      <c r="G68" s="51">
        <f t="shared" si="0"/>
        <v>100</v>
      </c>
      <c r="H68" s="51">
        <f>'Հատված 6'!H160</f>
        <v>100</v>
      </c>
      <c r="I68" s="51">
        <f>'Հատված 6'!I160</f>
        <v>0</v>
      </c>
    </row>
    <row r="69" spans="1:9" ht="15.75" customHeight="1">
      <c r="A69" s="61">
        <v>2422</v>
      </c>
      <c r="B69" s="58" t="s">
        <v>149</v>
      </c>
      <c r="C69" s="58">
        <v>2</v>
      </c>
      <c r="D69" s="58">
        <v>2</v>
      </c>
      <c r="E69" s="92" t="s">
        <v>650</v>
      </c>
      <c r="F69" s="97" t="s">
        <v>309</v>
      </c>
      <c r="G69" s="51">
        <f t="shared" si="0"/>
        <v>0</v>
      </c>
      <c r="H69" s="51">
        <f>'Հատված 6'!H163</f>
        <v>0</v>
      </c>
      <c r="I69" s="51">
        <f>'Հատված 6'!I163</f>
        <v>0</v>
      </c>
    </row>
    <row r="70" spans="1:9" ht="15.75" customHeight="1">
      <c r="A70" s="61">
        <v>2423</v>
      </c>
      <c r="B70" s="58" t="s">
        <v>149</v>
      </c>
      <c r="C70" s="58">
        <v>2</v>
      </c>
      <c r="D70" s="58">
        <v>3</v>
      </c>
      <c r="E70" s="92" t="s">
        <v>651</v>
      </c>
      <c r="F70" s="97" t="s">
        <v>310</v>
      </c>
      <c r="G70" s="51">
        <f t="shared" si="0"/>
        <v>0</v>
      </c>
      <c r="H70" s="51">
        <f>'Հատված 6'!H166</f>
        <v>0</v>
      </c>
      <c r="I70" s="51">
        <f>'Հատված 6'!I166</f>
        <v>0</v>
      </c>
    </row>
    <row r="71" spans="1:9" ht="15.75" customHeight="1">
      <c r="A71" s="61">
        <v>2424</v>
      </c>
      <c r="B71" s="58" t="s">
        <v>149</v>
      </c>
      <c r="C71" s="58">
        <v>2</v>
      </c>
      <c r="D71" s="58">
        <v>4</v>
      </c>
      <c r="E71" s="92" t="s">
        <v>652</v>
      </c>
      <c r="F71" s="97"/>
      <c r="G71" s="51">
        <f t="shared" si="0"/>
        <v>0</v>
      </c>
      <c r="H71" s="51">
        <f>'Հատված 6'!H169</f>
        <v>0</v>
      </c>
      <c r="I71" s="51">
        <f>'Հատված 6'!I169</f>
        <v>0</v>
      </c>
    </row>
    <row r="72" spans="1:9" ht="15.75" customHeight="1">
      <c r="A72" s="61">
        <v>2430</v>
      </c>
      <c r="B72" s="60" t="s">
        <v>149</v>
      </c>
      <c r="C72" s="60">
        <v>3</v>
      </c>
      <c r="D72" s="60">
        <v>0</v>
      </c>
      <c r="E72" s="89" t="s">
        <v>653</v>
      </c>
      <c r="F72" s="90" t="s">
        <v>311</v>
      </c>
      <c r="G72" s="51">
        <f aca="true" t="shared" si="1" ref="G72:G135">SUM(H72:I72)</f>
        <v>0</v>
      </c>
      <c r="H72" s="51">
        <f>SUM(H73:H78)</f>
        <v>0</v>
      </c>
      <c r="I72" s="51">
        <f>SUM(I73:I78)</f>
        <v>0</v>
      </c>
    </row>
    <row r="73" spans="1:9" ht="15.75" customHeight="1">
      <c r="A73" s="61">
        <v>2431</v>
      </c>
      <c r="B73" s="58" t="s">
        <v>149</v>
      </c>
      <c r="C73" s="58">
        <v>3</v>
      </c>
      <c r="D73" s="58">
        <v>1</v>
      </c>
      <c r="E73" s="92" t="s">
        <v>654</v>
      </c>
      <c r="F73" s="97" t="s">
        <v>312</v>
      </c>
      <c r="G73" s="51">
        <f t="shared" si="1"/>
        <v>0</v>
      </c>
      <c r="H73" s="51">
        <f>'Հատված 6'!H173</f>
        <v>0</v>
      </c>
      <c r="I73" s="51">
        <f>'Հատված 6'!I173</f>
        <v>0</v>
      </c>
    </row>
    <row r="74" spans="1:9" ht="15.75" customHeight="1">
      <c r="A74" s="61">
        <v>2432</v>
      </c>
      <c r="B74" s="58" t="s">
        <v>149</v>
      </c>
      <c r="C74" s="58">
        <v>3</v>
      </c>
      <c r="D74" s="58">
        <v>2</v>
      </c>
      <c r="E74" s="92" t="s">
        <v>655</v>
      </c>
      <c r="F74" s="97" t="s">
        <v>313</v>
      </c>
      <c r="G74" s="51">
        <f t="shared" si="1"/>
        <v>0</v>
      </c>
      <c r="H74" s="51">
        <f>'Հատված 6'!H176</f>
        <v>0</v>
      </c>
      <c r="I74" s="51">
        <f>'Հատված 6'!I176</f>
        <v>0</v>
      </c>
    </row>
    <row r="75" spans="1:9" ht="15.75" customHeight="1">
      <c r="A75" s="61">
        <v>2433</v>
      </c>
      <c r="B75" s="58" t="s">
        <v>149</v>
      </c>
      <c r="C75" s="58">
        <v>3</v>
      </c>
      <c r="D75" s="58">
        <v>3</v>
      </c>
      <c r="E75" s="92" t="s">
        <v>656</v>
      </c>
      <c r="F75" s="97" t="s">
        <v>314</v>
      </c>
      <c r="G75" s="51">
        <f t="shared" si="1"/>
        <v>0</v>
      </c>
      <c r="H75" s="51">
        <f>'Հատված 6'!H179</f>
        <v>0</v>
      </c>
      <c r="I75" s="51">
        <f>'Հատված 6'!I179</f>
        <v>0</v>
      </c>
    </row>
    <row r="76" spans="1:9" ht="15.75" customHeight="1">
      <c r="A76" s="61">
        <v>2434</v>
      </c>
      <c r="B76" s="58" t="s">
        <v>149</v>
      </c>
      <c r="C76" s="58">
        <v>3</v>
      </c>
      <c r="D76" s="58">
        <v>4</v>
      </c>
      <c r="E76" s="92" t="s">
        <v>657</v>
      </c>
      <c r="F76" s="97" t="s">
        <v>315</v>
      </c>
      <c r="G76" s="51">
        <f t="shared" si="1"/>
        <v>0</v>
      </c>
      <c r="H76" s="51">
        <f>'Հատված 6'!H182</f>
        <v>0</v>
      </c>
      <c r="I76" s="51">
        <f>'Հատված 6'!I182</f>
        <v>0</v>
      </c>
    </row>
    <row r="77" spans="1:9" ht="15.75" customHeight="1">
      <c r="A77" s="61">
        <v>2435</v>
      </c>
      <c r="B77" s="58" t="s">
        <v>149</v>
      </c>
      <c r="C77" s="58">
        <v>3</v>
      </c>
      <c r="D77" s="58">
        <v>5</v>
      </c>
      <c r="E77" s="92" t="s">
        <v>658</v>
      </c>
      <c r="F77" s="97" t="s">
        <v>316</v>
      </c>
      <c r="G77" s="51">
        <f t="shared" si="1"/>
        <v>0</v>
      </c>
      <c r="H77" s="51">
        <f>'Հատված 6'!H185</f>
        <v>0</v>
      </c>
      <c r="I77" s="51">
        <f>'Հատված 6'!I185</f>
        <v>0</v>
      </c>
    </row>
    <row r="78" spans="1:9" ht="15.75" customHeight="1">
      <c r="A78" s="61">
        <v>2436</v>
      </c>
      <c r="B78" s="58" t="s">
        <v>149</v>
      </c>
      <c r="C78" s="58">
        <v>3</v>
      </c>
      <c r="D78" s="58">
        <v>6</v>
      </c>
      <c r="E78" s="92" t="s">
        <v>659</v>
      </c>
      <c r="F78" s="97" t="s">
        <v>317</v>
      </c>
      <c r="G78" s="51">
        <f t="shared" si="1"/>
        <v>0</v>
      </c>
      <c r="H78" s="51">
        <f>'Հատված 6'!H188</f>
        <v>0</v>
      </c>
      <c r="I78" s="51">
        <f>'Հատված 6'!I188</f>
        <v>0</v>
      </c>
    </row>
    <row r="79" spans="1:9" ht="26.25" customHeight="1">
      <c r="A79" s="61">
        <v>2440</v>
      </c>
      <c r="B79" s="60" t="s">
        <v>149</v>
      </c>
      <c r="C79" s="60">
        <v>4</v>
      </c>
      <c r="D79" s="60">
        <v>0</v>
      </c>
      <c r="E79" s="89" t="s">
        <v>660</v>
      </c>
      <c r="F79" s="90" t="s">
        <v>318</v>
      </c>
      <c r="G79" s="51">
        <f t="shared" si="1"/>
        <v>0</v>
      </c>
      <c r="H79" s="51">
        <f>SUM(H80:H82)</f>
        <v>0</v>
      </c>
      <c r="I79" s="51">
        <f>SUM(I80:I82)</f>
        <v>0</v>
      </c>
    </row>
    <row r="80" spans="1:9" ht="24.75" customHeight="1">
      <c r="A80" s="61">
        <v>2441</v>
      </c>
      <c r="B80" s="58" t="s">
        <v>149</v>
      </c>
      <c r="C80" s="58">
        <v>4</v>
      </c>
      <c r="D80" s="58">
        <v>1</v>
      </c>
      <c r="E80" s="92" t="s">
        <v>661</v>
      </c>
      <c r="F80" s="97" t="s">
        <v>319</v>
      </c>
      <c r="G80" s="51">
        <f t="shared" si="1"/>
        <v>0</v>
      </c>
      <c r="H80" s="51">
        <f>'Հատված 6'!H192</f>
        <v>0</v>
      </c>
      <c r="I80" s="51">
        <f>'Հատված 6'!I192</f>
        <v>0</v>
      </c>
    </row>
    <row r="81" spans="1:9" ht="15" customHeight="1">
      <c r="A81" s="61">
        <v>2442</v>
      </c>
      <c r="B81" s="58" t="s">
        <v>149</v>
      </c>
      <c r="C81" s="58">
        <v>4</v>
      </c>
      <c r="D81" s="58">
        <v>2</v>
      </c>
      <c r="E81" s="92" t="s">
        <v>662</v>
      </c>
      <c r="F81" s="97" t="s">
        <v>320</v>
      </c>
      <c r="G81" s="51">
        <f t="shared" si="1"/>
        <v>0</v>
      </c>
      <c r="H81" s="51">
        <f>'Հատված 6'!H195</f>
        <v>0</v>
      </c>
      <c r="I81" s="51">
        <f>'Հատված 6'!I195</f>
        <v>0</v>
      </c>
    </row>
    <row r="82" spans="1:9" ht="15" customHeight="1">
      <c r="A82" s="61">
        <v>2443</v>
      </c>
      <c r="B82" s="58" t="s">
        <v>149</v>
      </c>
      <c r="C82" s="58">
        <v>4</v>
      </c>
      <c r="D82" s="58">
        <v>3</v>
      </c>
      <c r="E82" s="92" t="s">
        <v>663</v>
      </c>
      <c r="F82" s="97" t="s">
        <v>321</v>
      </c>
      <c r="G82" s="51">
        <f t="shared" si="1"/>
        <v>0</v>
      </c>
      <c r="H82" s="51">
        <f>'Հատված 6'!H198</f>
        <v>0</v>
      </c>
      <c r="I82" s="51">
        <f>'Հատված 6'!I198</f>
        <v>0</v>
      </c>
    </row>
    <row r="83" spans="1:9" ht="15" customHeight="1">
      <c r="A83" s="61">
        <v>2450</v>
      </c>
      <c r="B83" s="60" t="s">
        <v>149</v>
      </c>
      <c r="C83" s="60">
        <v>5</v>
      </c>
      <c r="D83" s="60">
        <v>0</v>
      </c>
      <c r="E83" s="89" t="s">
        <v>664</v>
      </c>
      <c r="F83" s="99" t="s">
        <v>322</v>
      </c>
      <c r="G83" s="51">
        <f t="shared" si="1"/>
        <v>360095.7</v>
      </c>
      <c r="H83" s="51">
        <f>SUM(H84:H88)</f>
        <v>6500</v>
      </c>
      <c r="I83" s="51">
        <f>SUM(I84:I88)</f>
        <v>353595.7</v>
      </c>
    </row>
    <row r="84" spans="1:9" ht="15" customHeight="1">
      <c r="A84" s="61">
        <v>2451</v>
      </c>
      <c r="B84" s="58" t="s">
        <v>149</v>
      </c>
      <c r="C84" s="58">
        <v>5</v>
      </c>
      <c r="D84" s="58">
        <v>1</v>
      </c>
      <c r="E84" s="92" t="s">
        <v>665</v>
      </c>
      <c r="F84" s="97" t="s">
        <v>323</v>
      </c>
      <c r="G84" s="51">
        <f t="shared" si="1"/>
        <v>360095.7</v>
      </c>
      <c r="H84" s="51">
        <f>'Հատված 6'!H201</f>
        <v>6500</v>
      </c>
      <c r="I84" s="51">
        <f>'Հատված 6'!I201</f>
        <v>353595.7</v>
      </c>
    </row>
    <row r="85" spans="1:9" ht="15" customHeight="1">
      <c r="A85" s="61">
        <v>2452</v>
      </c>
      <c r="B85" s="58" t="s">
        <v>149</v>
      </c>
      <c r="C85" s="58">
        <v>5</v>
      </c>
      <c r="D85" s="58">
        <v>2</v>
      </c>
      <c r="E85" s="92" t="s">
        <v>666</v>
      </c>
      <c r="F85" s="97" t="s">
        <v>324</v>
      </c>
      <c r="G85" s="51">
        <f t="shared" si="1"/>
        <v>0</v>
      </c>
      <c r="H85" s="51">
        <v>0</v>
      </c>
      <c r="I85" s="51">
        <v>0</v>
      </c>
    </row>
    <row r="86" spans="1:9" ht="15" customHeight="1">
      <c r="A86" s="61">
        <v>2453</v>
      </c>
      <c r="B86" s="58" t="s">
        <v>149</v>
      </c>
      <c r="C86" s="58">
        <v>5</v>
      </c>
      <c r="D86" s="58">
        <v>3</v>
      </c>
      <c r="E86" s="92" t="s">
        <v>667</v>
      </c>
      <c r="F86" s="97" t="s">
        <v>325</v>
      </c>
      <c r="G86" s="51">
        <f t="shared" si="1"/>
        <v>0</v>
      </c>
      <c r="H86" s="51">
        <v>0</v>
      </c>
      <c r="I86" s="51">
        <v>0</v>
      </c>
    </row>
    <row r="87" spans="1:9" ht="15" customHeight="1">
      <c r="A87" s="61">
        <v>2454</v>
      </c>
      <c r="B87" s="58" t="s">
        <v>149</v>
      </c>
      <c r="C87" s="58">
        <v>5</v>
      </c>
      <c r="D87" s="58">
        <v>4</v>
      </c>
      <c r="E87" s="92" t="s">
        <v>668</v>
      </c>
      <c r="F87" s="97" t="s">
        <v>326</v>
      </c>
      <c r="G87" s="51">
        <f t="shared" si="1"/>
        <v>0</v>
      </c>
      <c r="H87" s="51">
        <f>'Հատված 6'!H203</f>
        <v>0</v>
      </c>
      <c r="I87" s="51">
        <v>0</v>
      </c>
    </row>
    <row r="88" spans="1:9" ht="15" customHeight="1">
      <c r="A88" s="61">
        <v>2455</v>
      </c>
      <c r="B88" s="58" t="s">
        <v>149</v>
      </c>
      <c r="C88" s="58">
        <v>5</v>
      </c>
      <c r="D88" s="58">
        <v>5</v>
      </c>
      <c r="E88" s="92" t="s">
        <v>669</v>
      </c>
      <c r="F88" s="97" t="s">
        <v>327</v>
      </c>
      <c r="G88" s="51">
        <f t="shared" si="1"/>
        <v>0</v>
      </c>
      <c r="H88" s="51">
        <v>0</v>
      </c>
      <c r="I88" s="51">
        <v>0</v>
      </c>
    </row>
    <row r="89" spans="1:9" ht="15" customHeight="1">
      <c r="A89" s="61">
        <v>2460</v>
      </c>
      <c r="B89" s="60" t="s">
        <v>149</v>
      </c>
      <c r="C89" s="60">
        <v>6</v>
      </c>
      <c r="D89" s="60">
        <v>0</v>
      </c>
      <c r="E89" s="89" t="s">
        <v>670</v>
      </c>
      <c r="F89" s="90" t="s">
        <v>328</v>
      </c>
      <c r="G89" s="51">
        <f t="shared" si="1"/>
        <v>0</v>
      </c>
      <c r="H89" s="51">
        <f>'Հատված 6'!H206</f>
        <v>0</v>
      </c>
      <c r="I89" s="51">
        <f>SUM(I90)</f>
        <v>0</v>
      </c>
    </row>
    <row r="90" spans="1:9" ht="15" customHeight="1">
      <c r="A90" s="61">
        <v>2461</v>
      </c>
      <c r="B90" s="58" t="s">
        <v>149</v>
      </c>
      <c r="C90" s="58">
        <v>6</v>
      </c>
      <c r="D90" s="58">
        <v>1</v>
      </c>
      <c r="E90" s="92" t="s">
        <v>671</v>
      </c>
      <c r="F90" s="97" t="s">
        <v>328</v>
      </c>
      <c r="G90" s="51">
        <f t="shared" si="1"/>
        <v>0</v>
      </c>
      <c r="H90" s="51">
        <f>'Հատված 6'!H207</f>
        <v>0</v>
      </c>
      <c r="I90" s="51">
        <v>0</v>
      </c>
    </row>
    <row r="91" spans="1:9" ht="15" customHeight="1">
      <c r="A91" s="61">
        <v>2470</v>
      </c>
      <c r="B91" s="60" t="s">
        <v>149</v>
      </c>
      <c r="C91" s="60">
        <v>7</v>
      </c>
      <c r="D91" s="60">
        <v>0</v>
      </c>
      <c r="E91" s="89" t="s">
        <v>672</v>
      </c>
      <c r="F91" s="99" t="s">
        <v>329</v>
      </c>
      <c r="G91" s="51">
        <f t="shared" si="1"/>
        <v>0</v>
      </c>
      <c r="H91" s="51">
        <f>SUM(H92:H95)</f>
        <v>0</v>
      </c>
      <c r="I91" s="51">
        <f>SUM(I92:I95)</f>
        <v>0</v>
      </c>
    </row>
    <row r="92" spans="1:9" ht="24.75" customHeight="1">
      <c r="A92" s="61">
        <v>2471</v>
      </c>
      <c r="B92" s="58" t="s">
        <v>149</v>
      </c>
      <c r="C92" s="58">
        <v>7</v>
      </c>
      <c r="D92" s="58">
        <v>1</v>
      </c>
      <c r="E92" s="92" t="s">
        <v>673</v>
      </c>
      <c r="F92" s="97" t="s">
        <v>330</v>
      </c>
      <c r="G92" s="51">
        <f t="shared" si="1"/>
        <v>0</v>
      </c>
      <c r="H92" s="51">
        <f>'Հատված 6'!H208</f>
        <v>0</v>
      </c>
      <c r="I92" s="51">
        <v>0</v>
      </c>
    </row>
    <row r="93" spans="1:9" ht="16.5" customHeight="1">
      <c r="A93" s="61">
        <v>2472</v>
      </c>
      <c r="B93" s="58" t="s">
        <v>149</v>
      </c>
      <c r="C93" s="58">
        <v>7</v>
      </c>
      <c r="D93" s="58">
        <v>2</v>
      </c>
      <c r="E93" s="92" t="s">
        <v>674</v>
      </c>
      <c r="F93" s="100" t="s">
        <v>331</v>
      </c>
      <c r="G93" s="51">
        <f t="shared" si="1"/>
        <v>0</v>
      </c>
      <c r="H93" s="51">
        <f>'Հատված 6'!H209</f>
        <v>0</v>
      </c>
      <c r="I93" s="51">
        <v>0</v>
      </c>
    </row>
    <row r="94" spans="1:9" ht="16.5" customHeight="1">
      <c r="A94" s="61">
        <v>2473</v>
      </c>
      <c r="B94" s="58" t="s">
        <v>149</v>
      </c>
      <c r="C94" s="58">
        <v>7</v>
      </c>
      <c r="D94" s="58">
        <v>3</v>
      </c>
      <c r="E94" s="92" t="s">
        <v>675</v>
      </c>
      <c r="F94" s="97" t="s">
        <v>332</v>
      </c>
      <c r="G94" s="51">
        <f t="shared" si="1"/>
        <v>0</v>
      </c>
      <c r="H94" s="51">
        <f>'Հատված 6'!H210</f>
        <v>0</v>
      </c>
      <c r="I94" s="51">
        <v>0</v>
      </c>
    </row>
    <row r="95" spans="1:9" ht="16.5" customHeight="1">
      <c r="A95" s="61">
        <v>2474</v>
      </c>
      <c r="B95" s="58" t="s">
        <v>149</v>
      </c>
      <c r="C95" s="58">
        <v>7</v>
      </c>
      <c r="D95" s="58">
        <v>4</v>
      </c>
      <c r="E95" s="92" t="s">
        <v>676</v>
      </c>
      <c r="F95" s="93" t="s">
        <v>333</v>
      </c>
      <c r="G95" s="51">
        <f t="shared" si="1"/>
        <v>0</v>
      </c>
      <c r="H95" s="51">
        <f>'Հատված 6'!H211</f>
        <v>0</v>
      </c>
      <c r="I95" s="51">
        <v>0</v>
      </c>
    </row>
    <row r="96" spans="1:9" ht="36.75" customHeight="1">
      <c r="A96" s="61">
        <v>2480</v>
      </c>
      <c r="B96" s="60" t="s">
        <v>149</v>
      </c>
      <c r="C96" s="60">
        <v>8</v>
      </c>
      <c r="D96" s="60">
        <v>0</v>
      </c>
      <c r="E96" s="89" t="s">
        <v>677</v>
      </c>
      <c r="F96" s="90" t="s">
        <v>334</v>
      </c>
      <c r="G96" s="51">
        <f t="shared" si="1"/>
        <v>0</v>
      </c>
      <c r="H96" s="51">
        <f>'Հատված 6'!H212</f>
        <v>0</v>
      </c>
      <c r="I96" s="51">
        <f>SUM(I97:I103)</f>
        <v>0</v>
      </c>
    </row>
    <row r="97" spans="1:9" ht="38.25" customHeight="1">
      <c r="A97" s="61">
        <v>2481</v>
      </c>
      <c r="B97" s="58" t="s">
        <v>149</v>
      </c>
      <c r="C97" s="58">
        <v>8</v>
      </c>
      <c r="D97" s="58">
        <v>1</v>
      </c>
      <c r="E97" s="92" t="s">
        <v>678</v>
      </c>
      <c r="F97" s="97" t="s">
        <v>335</v>
      </c>
      <c r="G97" s="51">
        <f t="shared" si="1"/>
        <v>0</v>
      </c>
      <c r="H97" s="51">
        <f>'Հատված 6'!H213</f>
        <v>0</v>
      </c>
      <c r="I97" s="51">
        <v>0</v>
      </c>
    </row>
    <row r="98" spans="1:9" ht="36.75" customHeight="1">
      <c r="A98" s="61">
        <v>2482</v>
      </c>
      <c r="B98" s="58" t="s">
        <v>149</v>
      </c>
      <c r="C98" s="58">
        <v>8</v>
      </c>
      <c r="D98" s="58">
        <v>2</v>
      </c>
      <c r="E98" s="92" t="s">
        <v>679</v>
      </c>
      <c r="F98" s="97" t="s">
        <v>336</v>
      </c>
      <c r="G98" s="51">
        <f t="shared" si="1"/>
        <v>0</v>
      </c>
      <c r="H98" s="51">
        <f>'Հատված 6'!H214</f>
        <v>0</v>
      </c>
      <c r="I98" s="51">
        <v>0</v>
      </c>
    </row>
    <row r="99" spans="1:9" ht="27" customHeight="1">
      <c r="A99" s="61">
        <v>2483</v>
      </c>
      <c r="B99" s="58" t="s">
        <v>149</v>
      </c>
      <c r="C99" s="58">
        <v>8</v>
      </c>
      <c r="D99" s="58">
        <v>3</v>
      </c>
      <c r="E99" s="92" t="s">
        <v>680</v>
      </c>
      <c r="F99" s="97" t="s">
        <v>337</v>
      </c>
      <c r="G99" s="51">
        <f t="shared" si="1"/>
        <v>0</v>
      </c>
      <c r="H99" s="51">
        <f>'Հատված 6'!H215</f>
        <v>0</v>
      </c>
      <c r="I99" s="51">
        <v>0</v>
      </c>
    </row>
    <row r="100" spans="1:9" ht="36.75" customHeight="1">
      <c r="A100" s="61">
        <v>2484</v>
      </c>
      <c r="B100" s="58" t="s">
        <v>149</v>
      </c>
      <c r="C100" s="58">
        <v>8</v>
      </c>
      <c r="D100" s="58">
        <v>4</v>
      </c>
      <c r="E100" s="92" t="s">
        <v>681</v>
      </c>
      <c r="F100" s="97" t="s">
        <v>338</v>
      </c>
      <c r="G100" s="51">
        <f t="shared" si="1"/>
        <v>0</v>
      </c>
      <c r="H100" s="51">
        <f>'Հատված 6'!H216</f>
        <v>0</v>
      </c>
      <c r="I100" s="51">
        <v>0</v>
      </c>
    </row>
    <row r="101" spans="1:9" ht="33">
      <c r="A101" s="61">
        <v>2485</v>
      </c>
      <c r="B101" s="58" t="s">
        <v>149</v>
      </c>
      <c r="C101" s="58">
        <v>8</v>
      </c>
      <c r="D101" s="58">
        <v>5</v>
      </c>
      <c r="E101" s="92" t="s">
        <v>682</v>
      </c>
      <c r="F101" s="97" t="s">
        <v>339</v>
      </c>
      <c r="G101" s="51">
        <f t="shared" si="1"/>
        <v>0</v>
      </c>
      <c r="H101" s="51">
        <f>'Հատված 6'!H217</f>
        <v>0</v>
      </c>
      <c r="I101" s="51">
        <v>0</v>
      </c>
    </row>
    <row r="102" spans="1:9" ht="27" customHeight="1">
      <c r="A102" s="61">
        <v>2486</v>
      </c>
      <c r="B102" s="58" t="s">
        <v>149</v>
      </c>
      <c r="C102" s="58">
        <v>8</v>
      </c>
      <c r="D102" s="58">
        <v>6</v>
      </c>
      <c r="E102" s="92" t="s">
        <v>683</v>
      </c>
      <c r="F102" s="97" t="s">
        <v>340</v>
      </c>
      <c r="G102" s="51">
        <f t="shared" si="1"/>
        <v>0</v>
      </c>
      <c r="H102" s="51">
        <f>'Հատված 6'!H218</f>
        <v>0</v>
      </c>
      <c r="I102" s="51">
        <v>0</v>
      </c>
    </row>
    <row r="103" spans="1:9" ht="27" customHeight="1">
      <c r="A103" s="61">
        <v>2487</v>
      </c>
      <c r="B103" s="58" t="s">
        <v>149</v>
      </c>
      <c r="C103" s="58">
        <v>8</v>
      </c>
      <c r="D103" s="58">
        <v>7</v>
      </c>
      <c r="E103" s="92" t="s">
        <v>684</v>
      </c>
      <c r="F103" s="97" t="s">
        <v>341</v>
      </c>
      <c r="G103" s="51">
        <f t="shared" si="1"/>
        <v>0</v>
      </c>
      <c r="H103" s="51">
        <f>'Հատված 6'!H219</f>
        <v>0</v>
      </c>
      <c r="I103" s="51">
        <v>0</v>
      </c>
    </row>
    <row r="104" spans="1:9" ht="27.75" customHeight="1">
      <c r="A104" s="61">
        <v>2490</v>
      </c>
      <c r="B104" s="60" t="s">
        <v>149</v>
      </c>
      <c r="C104" s="60">
        <v>9</v>
      </c>
      <c r="D104" s="60">
        <v>0</v>
      </c>
      <c r="E104" s="89" t="s">
        <v>685</v>
      </c>
      <c r="F104" s="90" t="s">
        <v>342</v>
      </c>
      <c r="G104" s="51">
        <f t="shared" si="1"/>
        <v>-200000</v>
      </c>
      <c r="H104" s="51">
        <f>'Հատված 6'!H220</f>
        <v>0</v>
      </c>
      <c r="I104" s="51">
        <f>SUM(I105)</f>
        <v>-200000</v>
      </c>
    </row>
    <row r="105" spans="1:9" ht="27" customHeight="1">
      <c r="A105" s="61">
        <v>2491</v>
      </c>
      <c r="B105" s="58" t="s">
        <v>149</v>
      </c>
      <c r="C105" s="58">
        <v>9</v>
      </c>
      <c r="D105" s="58">
        <v>1</v>
      </c>
      <c r="E105" s="92" t="s">
        <v>686</v>
      </c>
      <c r="F105" s="97" t="s">
        <v>343</v>
      </c>
      <c r="G105" s="51">
        <f t="shared" si="1"/>
        <v>-200000</v>
      </c>
      <c r="H105" s="51"/>
      <c r="I105" s="51">
        <f>'Հատված 6'!I254</f>
        <v>-200000</v>
      </c>
    </row>
    <row r="106" spans="1:9" s="88" customFormat="1" ht="28.5" customHeight="1">
      <c r="A106" s="61">
        <v>2500</v>
      </c>
      <c r="B106" s="60" t="s">
        <v>150</v>
      </c>
      <c r="C106" s="60">
        <v>0</v>
      </c>
      <c r="D106" s="60">
        <v>0</v>
      </c>
      <c r="E106" s="85" t="s">
        <v>687</v>
      </c>
      <c r="F106" s="98" t="s">
        <v>344</v>
      </c>
      <c r="G106" s="51">
        <f t="shared" si="1"/>
        <v>448893.2</v>
      </c>
      <c r="H106" s="51">
        <f>SUM(H107+H109+H111+H113+H115+H117)</f>
        <v>89293.2</v>
      </c>
      <c r="I106" s="51">
        <f>SUM(I107+I109+I111+I113+I115+I117)</f>
        <v>359600</v>
      </c>
    </row>
    <row r="107" spans="1:9" ht="16.5" customHeight="1">
      <c r="A107" s="61">
        <v>2510</v>
      </c>
      <c r="B107" s="60" t="s">
        <v>150</v>
      </c>
      <c r="C107" s="60">
        <v>1</v>
      </c>
      <c r="D107" s="60">
        <v>0</v>
      </c>
      <c r="E107" s="89" t="s">
        <v>688</v>
      </c>
      <c r="F107" s="90" t="s">
        <v>345</v>
      </c>
      <c r="G107" s="51">
        <f t="shared" si="1"/>
        <v>87497.2</v>
      </c>
      <c r="H107" s="51">
        <f>SUM(H108)</f>
        <v>82497.2</v>
      </c>
      <c r="I107" s="51">
        <f>SUM(I108)</f>
        <v>5000</v>
      </c>
    </row>
    <row r="108" spans="1:9" ht="16.5" customHeight="1">
      <c r="A108" s="61">
        <v>2511</v>
      </c>
      <c r="B108" s="58" t="s">
        <v>150</v>
      </c>
      <c r="C108" s="58">
        <v>1</v>
      </c>
      <c r="D108" s="58">
        <v>1</v>
      </c>
      <c r="E108" s="92" t="s">
        <v>689</v>
      </c>
      <c r="F108" s="97" t="s">
        <v>346</v>
      </c>
      <c r="G108" s="51">
        <f t="shared" si="1"/>
        <v>87497.2</v>
      </c>
      <c r="H108" s="51">
        <f>'Հատված 6'!H260</f>
        <v>82497.2</v>
      </c>
      <c r="I108" s="51">
        <f>'Հատված 6'!I260</f>
        <v>5000</v>
      </c>
    </row>
    <row r="109" spans="1:9" ht="16.5" customHeight="1">
      <c r="A109" s="61">
        <v>2520</v>
      </c>
      <c r="B109" s="60" t="s">
        <v>150</v>
      </c>
      <c r="C109" s="60">
        <v>2</v>
      </c>
      <c r="D109" s="60">
        <v>0</v>
      </c>
      <c r="E109" s="89" t="s">
        <v>690</v>
      </c>
      <c r="F109" s="90" t="s">
        <v>347</v>
      </c>
      <c r="G109" s="51">
        <f t="shared" si="1"/>
        <v>354600</v>
      </c>
      <c r="H109" s="51">
        <f>SUM(H110)</f>
        <v>0</v>
      </c>
      <c r="I109" s="51">
        <f>SUM(I110)</f>
        <v>354600</v>
      </c>
    </row>
    <row r="110" spans="1:9" ht="16.5" customHeight="1">
      <c r="A110" s="61">
        <v>2521</v>
      </c>
      <c r="B110" s="58" t="s">
        <v>150</v>
      </c>
      <c r="C110" s="58">
        <v>2</v>
      </c>
      <c r="D110" s="58">
        <v>1</v>
      </c>
      <c r="E110" s="92" t="s">
        <v>691</v>
      </c>
      <c r="F110" s="97" t="s">
        <v>348</v>
      </c>
      <c r="G110" s="51">
        <f t="shared" si="1"/>
        <v>354600</v>
      </c>
      <c r="H110" s="51">
        <f>'Հատված 6'!H267</f>
        <v>0</v>
      </c>
      <c r="I110" s="51">
        <f>'Հատված 6'!I267</f>
        <v>354600</v>
      </c>
    </row>
    <row r="111" spans="1:9" ht="25.5" customHeight="1">
      <c r="A111" s="61">
        <v>2530</v>
      </c>
      <c r="B111" s="60" t="s">
        <v>150</v>
      </c>
      <c r="C111" s="60">
        <v>3</v>
      </c>
      <c r="D111" s="60">
        <v>0</v>
      </c>
      <c r="E111" s="89" t="s">
        <v>692</v>
      </c>
      <c r="F111" s="90" t="s">
        <v>349</v>
      </c>
      <c r="G111" s="51">
        <f t="shared" si="1"/>
        <v>0</v>
      </c>
      <c r="H111" s="51">
        <f>SUM(H112)</f>
        <v>0</v>
      </c>
      <c r="I111" s="51">
        <f>SUM(I112)</f>
        <v>0</v>
      </c>
    </row>
    <row r="112" spans="1:9" ht="16.5" customHeight="1">
      <c r="A112" s="61">
        <v>2531</v>
      </c>
      <c r="B112" s="58" t="s">
        <v>150</v>
      </c>
      <c r="C112" s="58">
        <v>3</v>
      </c>
      <c r="D112" s="58">
        <v>1</v>
      </c>
      <c r="E112" s="92" t="s">
        <v>693</v>
      </c>
      <c r="F112" s="97" t="s">
        <v>350</v>
      </c>
      <c r="G112" s="51">
        <f t="shared" si="1"/>
        <v>0</v>
      </c>
      <c r="H112" s="51">
        <v>0</v>
      </c>
      <c r="I112" s="51">
        <v>0</v>
      </c>
    </row>
    <row r="113" spans="1:9" ht="27.75" customHeight="1">
      <c r="A113" s="61">
        <v>2540</v>
      </c>
      <c r="B113" s="60" t="s">
        <v>150</v>
      </c>
      <c r="C113" s="60">
        <v>4</v>
      </c>
      <c r="D113" s="60">
        <v>0</v>
      </c>
      <c r="E113" s="89" t="s">
        <v>694</v>
      </c>
      <c r="F113" s="90" t="s">
        <v>351</v>
      </c>
      <c r="G113" s="51">
        <f t="shared" si="1"/>
        <v>0</v>
      </c>
      <c r="H113" s="51">
        <f>SUM(H114)</f>
        <v>0</v>
      </c>
      <c r="I113" s="51">
        <f>SUM(I114)</f>
        <v>0</v>
      </c>
    </row>
    <row r="114" spans="1:9" ht="17.25" customHeight="1">
      <c r="A114" s="61">
        <v>2541</v>
      </c>
      <c r="B114" s="58" t="s">
        <v>150</v>
      </c>
      <c r="C114" s="58">
        <v>4</v>
      </c>
      <c r="D114" s="58">
        <v>1</v>
      </c>
      <c r="E114" s="92" t="s">
        <v>695</v>
      </c>
      <c r="F114" s="97" t="s">
        <v>352</v>
      </c>
      <c r="G114" s="51">
        <f t="shared" si="1"/>
        <v>0</v>
      </c>
      <c r="H114" s="51">
        <f>'Հատված 6'!H276</f>
        <v>0</v>
      </c>
      <c r="I114" s="51">
        <v>0</v>
      </c>
    </row>
    <row r="115" spans="1:9" ht="39.75" customHeight="1">
      <c r="A115" s="61">
        <v>2550</v>
      </c>
      <c r="B115" s="60" t="s">
        <v>150</v>
      </c>
      <c r="C115" s="60">
        <v>5</v>
      </c>
      <c r="D115" s="60">
        <v>0</v>
      </c>
      <c r="E115" s="89" t="s">
        <v>696</v>
      </c>
      <c r="F115" s="90" t="s">
        <v>353</v>
      </c>
      <c r="G115" s="51">
        <f t="shared" si="1"/>
        <v>0</v>
      </c>
      <c r="H115" s="51">
        <f>SUM(H116)</f>
        <v>0</v>
      </c>
      <c r="I115" s="51">
        <f>SUM(I116)</f>
        <v>0</v>
      </c>
    </row>
    <row r="116" spans="1:9" ht="27" customHeight="1">
      <c r="A116" s="61">
        <v>2551</v>
      </c>
      <c r="B116" s="58" t="s">
        <v>150</v>
      </c>
      <c r="C116" s="58">
        <v>5</v>
      </c>
      <c r="D116" s="58">
        <v>1</v>
      </c>
      <c r="E116" s="92" t="s">
        <v>697</v>
      </c>
      <c r="F116" s="97" t="s">
        <v>354</v>
      </c>
      <c r="G116" s="51">
        <f t="shared" si="1"/>
        <v>0</v>
      </c>
      <c r="H116" s="51">
        <v>0</v>
      </c>
      <c r="I116" s="51">
        <v>0</v>
      </c>
    </row>
    <row r="117" spans="1:9" ht="27" customHeight="1">
      <c r="A117" s="61">
        <v>2560</v>
      </c>
      <c r="B117" s="60" t="s">
        <v>150</v>
      </c>
      <c r="C117" s="60">
        <v>6</v>
      </c>
      <c r="D117" s="60">
        <v>0</v>
      </c>
      <c r="E117" s="89" t="s">
        <v>698</v>
      </c>
      <c r="F117" s="90" t="s">
        <v>355</v>
      </c>
      <c r="G117" s="51">
        <f t="shared" si="1"/>
        <v>6796</v>
      </c>
      <c r="H117" s="51">
        <f>SUM(H118)</f>
        <v>6796</v>
      </c>
      <c r="I117" s="51">
        <f>SUM(I118)</f>
        <v>0</v>
      </c>
    </row>
    <row r="118" spans="1:9" ht="27" customHeight="1">
      <c r="A118" s="61">
        <v>2561</v>
      </c>
      <c r="B118" s="58" t="s">
        <v>150</v>
      </c>
      <c r="C118" s="58">
        <v>6</v>
      </c>
      <c r="D118" s="58">
        <v>1</v>
      </c>
      <c r="E118" s="92" t="s">
        <v>699</v>
      </c>
      <c r="F118" s="97" t="s">
        <v>356</v>
      </c>
      <c r="G118" s="51">
        <f t="shared" si="1"/>
        <v>6796</v>
      </c>
      <c r="H118" s="51">
        <f>'Հատված 6'!H284</f>
        <v>6796</v>
      </c>
      <c r="I118" s="51">
        <f>'Հատված 6'!I284</f>
        <v>0</v>
      </c>
    </row>
    <row r="119" spans="1:9" s="88" customFormat="1" ht="59.25" customHeight="1">
      <c r="A119" s="61">
        <v>2600</v>
      </c>
      <c r="B119" s="60" t="s">
        <v>151</v>
      </c>
      <c r="C119" s="60">
        <v>0</v>
      </c>
      <c r="D119" s="60">
        <v>0</v>
      </c>
      <c r="E119" s="85" t="s">
        <v>700</v>
      </c>
      <c r="F119" s="98" t="s">
        <v>357</v>
      </c>
      <c r="G119" s="51">
        <f t="shared" si="1"/>
        <v>102484</v>
      </c>
      <c r="H119" s="51">
        <f>SUM(H120+H122+H124+H126+H128+H130)</f>
        <v>22484</v>
      </c>
      <c r="I119" s="51">
        <f>SUM(I120+I122+I124+I126+I128+I130)</f>
        <v>80000</v>
      </c>
    </row>
    <row r="120" spans="1:9" ht="14.25" customHeight="1">
      <c r="A120" s="61">
        <v>2610</v>
      </c>
      <c r="B120" s="60" t="s">
        <v>151</v>
      </c>
      <c r="C120" s="60">
        <v>1</v>
      </c>
      <c r="D120" s="60">
        <v>0</v>
      </c>
      <c r="E120" s="89" t="s">
        <v>701</v>
      </c>
      <c r="F120" s="90" t="s">
        <v>358</v>
      </c>
      <c r="G120" s="51">
        <f t="shared" si="1"/>
        <v>0</v>
      </c>
      <c r="H120" s="51">
        <f>'Հատված 6'!H289</f>
        <v>0</v>
      </c>
      <c r="I120" s="51">
        <f>SUM(I121)</f>
        <v>0</v>
      </c>
    </row>
    <row r="121" spans="1:9" ht="14.25" customHeight="1">
      <c r="A121" s="61">
        <v>2611</v>
      </c>
      <c r="B121" s="58" t="s">
        <v>151</v>
      </c>
      <c r="C121" s="58">
        <v>1</v>
      </c>
      <c r="D121" s="58">
        <v>1</v>
      </c>
      <c r="E121" s="92" t="s">
        <v>702</v>
      </c>
      <c r="F121" s="97" t="s">
        <v>359</v>
      </c>
      <c r="G121" s="51">
        <f t="shared" si="1"/>
        <v>0</v>
      </c>
      <c r="H121" s="51"/>
      <c r="I121" s="51"/>
    </row>
    <row r="122" spans="1:9" ht="14.25" customHeight="1">
      <c r="A122" s="61">
        <v>2620</v>
      </c>
      <c r="B122" s="60" t="s">
        <v>151</v>
      </c>
      <c r="C122" s="60">
        <v>2</v>
      </c>
      <c r="D122" s="60">
        <v>0</v>
      </c>
      <c r="E122" s="89" t="s">
        <v>703</v>
      </c>
      <c r="F122" s="90" t="s">
        <v>360</v>
      </c>
      <c r="G122" s="51">
        <f t="shared" si="1"/>
        <v>0</v>
      </c>
      <c r="H122" s="51">
        <f>SUM(H123)</f>
        <v>0</v>
      </c>
      <c r="I122" s="51">
        <f>SUM(I123)</f>
        <v>0</v>
      </c>
    </row>
    <row r="123" spans="1:9" ht="14.25" customHeight="1">
      <c r="A123" s="61">
        <v>2621</v>
      </c>
      <c r="B123" s="58" t="s">
        <v>151</v>
      </c>
      <c r="C123" s="58">
        <v>2</v>
      </c>
      <c r="D123" s="58">
        <v>1</v>
      </c>
      <c r="E123" s="92" t="s">
        <v>704</v>
      </c>
      <c r="F123" s="97" t="s">
        <v>361</v>
      </c>
      <c r="G123" s="51">
        <f t="shared" si="1"/>
        <v>0</v>
      </c>
      <c r="H123" s="51"/>
      <c r="I123" s="51"/>
    </row>
    <row r="124" spans="1:9" ht="14.25" customHeight="1">
      <c r="A124" s="61">
        <v>2630</v>
      </c>
      <c r="B124" s="60" t="s">
        <v>151</v>
      </c>
      <c r="C124" s="60">
        <v>3</v>
      </c>
      <c r="D124" s="60">
        <v>0</v>
      </c>
      <c r="E124" s="89" t="s">
        <v>705</v>
      </c>
      <c r="F124" s="90" t="s">
        <v>362</v>
      </c>
      <c r="G124" s="51">
        <f t="shared" si="1"/>
        <v>56000</v>
      </c>
      <c r="H124" s="51">
        <f>'Հատված 6'!H297</f>
        <v>2200</v>
      </c>
      <c r="I124" s="51">
        <f>'Հատված 6'!I297</f>
        <v>53800</v>
      </c>
    </row>
    <row r="125" spans="1:9" ht="14.25" customHeight="1">
      <c r="A125" s="61">
        <v>2631</v>
      </c>
      <c r="B125" s="58" t="s">
        <v>151</v>
      </c>
      <c r="C125" s="58">
        <v>3</v>
      </c>
      <c r="D125" s="58">
        <v>1</v>
      </c>
      <c r="E125" s="92" t="s">
        <v>706</v>
      </c>
      <c r="F125" s="101" t="s">
        <v>363</v>
      </c>
      <c r="G125" s="51">
        <f t="shared" si="1"/>
        <v>0</v>
      </c>
      <c r="H125" s="51"/>
      <c r="I125" s="51"/>
    </row>
    <row r="126" spans="1:9" ht="14.25" customHeight="1">
      <c r="A126" s="61">
        <v>2640</v>
      </c>
      <c r="B126" s="60" t="s">
        <v>151</v>
      </c>
      <c r="C126" s="60">
        <v>4</v>
      </c>
      <c r="D126" s="60">
        <v>0</v>
      </c>
      <c r="E126" s="89" t="s">
        <v>707</v>
      </c>
      <c r="F126" s="90" t="s">
        <v>364</v>
      </c>
      <c r="G126" s="51">
        <f t="shared" si="1"/>
        <v>41484</v>
      </c>
      <c r="H126" s="51">
        <f>SUM(H127)</f>
        <v>20284</v>
      </c>
      <c r="I126" s="51">
        <f>SUM(I127)</f>
        <v>21200</v>
      </c>
    </row>
    <row r="127" spans="1:9" ht="20.25" customHeight="1">
      <c r="A127" s="61">
        <v>2641</v>
      </c>
      <c r="B127" s="58" t="s">
        <v>151</v>
      </c>
      <c r="C127" s="58">
        <v>4</v>
      </c>
      <c r="D127" s="58">
        <v>1</v>
      </c>
      <c r="E127" s="92" t="s">
        <v>708</v>
      </c>
      <c r="F127" s="97" t="s">
        <v>365</v>
      </c>
      <c r="G127" s="51">
        <f t="shared" si="1"/>
        <v>41484</v>
      </c>
      <c r="H127" s="51">
        <f>'Հատված 6'!H307</f>
        <v>20284</v>
      </c>
      <c r="I127" s="51">
        <f>'Հատված 6'!I307</f>
        <v>21200</v>
      </c>
    </row>
    <row r="128" spans="1:9" ht="38.25" customHeight="1">
      <c r="A128" s="61">
        <v>2650</v>
      </c>
      <c r="B128" s="60" t="s">
        <v>151</v>
      </c>
      <c r="C128" s="60">
        <v>5</v>
      </c>
      <c r="D128" s="60">
        <v>0</v>
      </c>
      <c r="E128" s="89" t="s">
        <v>709</v>
      </c>
      <c r="F128" s="90" t="s">
        <v>369</v>
      </c>
      <c r="G128" s="51">
        <f t="shared" si="1"/>
        <v>0</v>
      </c>
      <c r="H128" s="51">
        <f>SUM(H129)</f>
        <v>0</v>
      </c>
      <c r="I128" s="51">
        <f>SUM(I129)</f>
        <v>0</v>
      </c>
    </row>
    <row r="129" spans="1:9" ht="39" customHeight="1">
      <c r="A129" s="61">
        <v>2651</v>
      </c>
      <c r="B129" s="58" t="s">
        <v>151</v>
      </c>
      <c r="C129" s="58">
        <v>5</v>
      </c>
      <c r="D129" s="58">
        <v>1</v>
      </c>
      <c r="E129" s="92" t="s">
        <v>710</v>
      </c>
      <c r="F129" s="97" t="s">
        <v>370</v>
      </c>
      <c r="G129" s="51">
        <f t="shared" si="1"/>
        <v>0</v>
      </c>
      <c r="H129" s="51">
        <v>0</v>
      </c>
      <c r="I129" s="51">
        <v>0</v>
      </c>
    </row>
    <row r="130" spans="1:9" ht="38.25" customHeight="1">
      <c r="A130" s="61">
        <v>2660</v>
      </c>
      <c r="B130" s="60" t="s">
        <v>151</v>
      </c>
      <c r="C130" s="60">
        <v>6</v>
      </c>
      <c r="D130" s="60">
        <v>0</v>
      </c>
      <c r="E130" s="89" t="s">
        <v>711</v>
      </c>
      <c r="F130" s="99" t="s">
        <v>373</v>
      </c>
      <c r="G130" s="51">
        <f t="shared" si="1"/>
        <v>5000</v>
      </c>
      <c r="H130" s="51">
        <f>SUM(H131)</f>
        <v>0</v>
      </c>
      <c r="I130" s="51">
        <f>SUM(I131)</f>
        <v>5000</v>
      </c>
    </row>
    <row r="131" spans="1:9" ht="26.25" customHeight="1">
      <c r="A131" s="61">
        <v>2661</v>
      </c>
      <c r="B131" s="58" t="s">
        <v>151</v>
      </c>
      <c r="C131" s="58">
        <v>6</v>
      </c>
      <c r="D131" s="58">
        <v>1</v>
      </c>
      <c r="E131" s="92" t="s">
        <v>712</v>
      </c>
      <c r="F131" s="97" t="s">
        <v>374</v>
      </c>
      <c r="G131" s="51">
        <f t="shared" si="1"/>
        <v>5000</v>
      </c>
      <c r="H131" s="51">
        <f>'Հատված 6'!H320</f>
        <v>0</v>
      </c>
      <c r="I131" s="51">
        <f>'Հատված 6'!I320</f>
        <v>5000</v>
      </c>
    </row>
    <row r="132" spans="1:9" s="88" customFormat="1" ht="14.25" customHeight="1">
      <c r="A132" s="61">
        <v>2700</v>
      </c>
      <c r="B132" s="60" t="s">
        <v>152</v>
      </c>
      <c r="C132" s="60">
        <v>0</v>
      </c>
      <c r="D132" s="60">
        <v>0</v>
      </c>
      <c r="E132" s="85" t="s">
        <v>713</v>
      </c>
      <c r="F132" s="98" t="s">
        <v>375</v>
      </c>
      <c r="G132" s="51">
        <f t="shared" si="1"/>
        <v>0</v>
      </c>
      <c r="H132" s="51">
        <f>SUM(H133+H137+H142+H147+H149+H151)</f>
        <v>0</v>
      </c>
      <c r="I132" s="51">
        <f>SUM(I133+I137+I142+I147+I149+I151)</f>
        <v>0</v>
      </c>
    </row>
    <row r="133" spans="1:9" ht="27" customHeight="1">
      <c r="A133" s="61">
        <v>2710</v>
      </c>
      <c r="B133" s="60" t="s">
        <v>152</v>
      </c>
      <c r="C133" s="60">
        <v>1</v>
      </c>
      <c r="D133" s="60">
        <v>0</v>
      </c>
      <c r="E133" s="89" t="s">
        <v>714</v>
      </c>
      <c r="F133" s="90" t="s">
        <v>376</v>
      </c>
      <c r="G133" s="51">
        <f t="shared" si="1"/>
        <v>0</v>
      </c>
      <c r="H133" s="51">
        <f>SUM(H134:H136)</f>
        <v>0</v>
      </c>
      <c r="I133" s="51">
        <f>SUM(I134:I136)</f>
        <v>0</v>
      </c>
    </row>
    <row r="134" spans="1:9" ht="15" customHeight="1">
      <c r="A134" s="61">
        <v>2711</v>
      </c>
      <c r="B134" s="58" t="s">
        <v>152</v>
      </c>
      <c r="C134" s="58">
        <v>1</v>
      </c>
      <c r="D134" s="58">
        <v>1</v>
      </c>
      <c r="E134" s="92" t="s">
        <v>715</v>
      </c>
      <c r="F134" s="97" t="s">
        <v>377</v>
      </c>
      <c r="G134" s="51">
        <f t="shared" si="1"/>
        <v>0</v>
      </c>
      <c r="H134" s="51">
        <v>0</v>
      </c>
      <c r="I134" s="51">
        <v>0</v>
      </c>
    </row>
    <row r="135" spans="1:9" ht="15" customHeight="1">
      <c r="A135" s="61">
        <v>2712</v>
      </c>
      <c r="B135" s="58" t="s">
        <v>152</v>
      </c>
      <c r="C135" s="58">
        <v>1</v>
      </c>
      <c r="D135" s="58">
        <v>2</v>
      </c>
      <c r="E135" s="92" t="s">
        <v>716</v>
      </c>
      <c r="F135" s="97" t="s">
        <v>378</v>
      </c>
      <c r="G135" s="51">
        <f t="shared" si="1"/>
        <v>0</v>
      </c>
      <c r="H135" s="51">
        <v>0</v>
      </c>
      <c r="I135" s="51">
        <v>0</v>
      </c>
    </row>
    <row r="136" spans="1:9" ht="15" customHeight="1">
      <c r="A136" s="61">
        <v>2713</v>
      </c>
      <c r="B136" s="58" t="s">
        <v>152</v>
      </c>
      <c r="C136" s="58">
        <v>1</v>
      </c>
      <c r="D136" s="58">
        <v>3</v>
      </c>
      <c r="E136" s="92" t="s">
        <v>717</v>
      </c>
      <c r="F136" s="97" t="s">
        <v>379</v>
      </c>
      <c r="G136" s="51">
        <f aca="true" t="shared" si="2" ref="G136:G199">SUM(H136:I136)</f>
        <v>0</v>
      </c>
      <c r="H136" s="51">
        <v>0</v>
      </c>
      <c r="I136" s="51">
        <v>0</v>
      </c>
    </row>
    <row r="137" spans="1:9" ht="24.75" customHeight="1">
      <c r="A137" s="61">
        <v>2720</v>
      </c>
      <c r="B137" s="60" t="s">
        <v>152</v>
      </c>
      <c r="C137" s="60">
        <v>2</v>
      </c>
      <c r="D137" s="60">
        <v>0</v>
      </c>
      <c r="E137" s="89" t="s">
        <v>718</v>
      </c>
      <c r="F137" s="90" t="s">
        <v>380</v>
      </c>
      <c r="G137" s="51">
        <f t="shared" si="2"/>
        <v>0</v>
      </c>
      <c r="H137" s="51">
        <f>SUM(H138:H141)</f>
        <v>0</v>
      </c>
      <c r="I137" s="51">
        <f>SUM(I138:I141)</f>
        <v>0</v>
      </c>
    </row>
    <row r="138" spans="1:9" ht="15" customHeight="1">
      <c r="A138" s="61">
        <v>2721</v>
      </c>
      <c r="B138" s="58" t="s">
        <v>152</v>
      </c>
      <c r="C138" s="58">
        <v>2</v>
      </c>
      <c r="D138" s="58">
        <v>1</v>
      </c>
      <c r="E138" s="92" t="s">
        <v>719</v>
      </c>
      <c r="F138" s="97" t="s">
        <v>381</v>
      </c>
      <c r="G138" s="51">
        <f t="shared" si="2"/>
        <v>0</v>
      </c>
      <c r="H138" s="51">
        <v>0</v>
      </c>
      <c r="I138" s="51">
        <v>0</v>
      </c>
    </row>
    <row r="139" spans="1:9" ht="15" customHeight="1">
      <c r="A139" s="61">
        <v>2722</v>
      </c>
      <c r="B139" s="58" t="s">
        <v>152</v>
      </c>
      <c r="C139" s="58">
        <v>2</v>
      </c>
      <c r="D139" s="58">
        <v>2</v>
      </c>
      <c r="E139" s="92" t="s">
        <v>720</v>
      </c>
      <c r="F139" s="97" t="s">
        <v>382</v>
      </c>
      <c r="G139" s="51">
        <f t="shared" si="2"/>
        <v>0</v>
      </c>
      <c r="H139" s="51">
        <v>0</v>
      </c>
      <c r="I139" s="51">
        <v>0</v>
      </c>
    </row>
    <row r="140" spans="1:9" ht="15" customHeight="1">
      <c r="A140" s="61">
        <v>2723</v>
      </c>
      <c r="B140" s="58" t="s">
        <v>152</v>
      </c>
      <c r="C140" s="58">
        <v>2</v>
      </c>
      <c r="D140" s="58">
        <v>3</v>
      </c>
      <c r="E140" s="92" t="s">
        <v>721</v>
      </c>
      <c r="F140" s="97" t="s">
        <v>383</v>
      </c>
      <c r="G140" s="51">
        <f t="shared" si="2"/>
        <v>0</v>
      </c>
      <c r="H140" s="51">
        <v>0</v>
      </c>
      <c r="I140" s="51">
        <v>0</v>
      </c>
    </row>
    <row r="141" spans="1:9" ht="15" customHeight="1">
      <c r="A141" s="61">
        <v>2724</v>
      </c>
      <c r="B141" s="58" t="s">
        <v>152</v>
      </c>
      <c r="C141" s="58">
        <v>2</v>
      </c>
      <c r="D141" s="58">
        <v>4</v>
      </c>
      <c r="E141" s="92" t="s">
        <v>722</v>
      </c>
      <c r="F141" s="97" t="s">
        <v>384</v>
      </c>
      <c r="G141" s="51">
        <f t="shared" si="2"/>
        <v>0</v>
      </c>
      <c r="H141" s="51">
        <v>0</v>
      </c>
      <c r="I141" s="51">
        <v>0</v>
      </c>
    </row>
    <row r="142" spans="1:9" ht="15" customHeight="1">
      <c r="A142" s="61">
        <v>2730</v>
      </c>
      <c r="B142" s="60" t="s">
        <v>152</v>
      </c>
      <c r="C142" s="60">
        <v>3</v>
      </c>
      <c r="D142" s="60">
        <v>0</v>
      </c>
      <c r="E142" s="89" t="s">
        <v>723</v>
      </c>
      <c r="F142" s="90" t="s">
        <v>385</v>
      </c>
      <c r="G142" s="51">
        <f t="shared" si="2"/>
        <v>0</v>
      </c>
      <c r="H142" s="51">
        <f>SUM(H143:H146)</f>
        <v>0</v>
      </c>
      <c r="I142" s="51">
        <f>SUM(I143:I146)</f>
        <v>0</v>
      </c>
    </row>
    <row r="143" spans="1:9" ht="24.75" customHeight="1">
      <c r="A143" s="61">
        <v>2731</v>
      </c>
      <c r="B143" s="58" t="s">
        <v>152</v>
      </c>
      <c r="C143" s="58">
        <v>3</v>
      </c>
      <c r="D143" s="58">
        <v>1</v>
      </c>
      <c r="E143" s="92" t="s">
        <v>724</v>
      </c>
      <c r="F143" s="93" t="s">
        <v>386</v>
      </c>
      <c r="G143" s="51">
        <f t="shared" si="2"/>
        <v>0</v>
      </c>
      <c r="H143" s="51">
        <v>0</v>
      </c>
      <c r="I143" s="51">
        <v>0</v>
      </c>
    </row>
    <row r="144" spans="1:9" ht="15.75" customHeight="1">
      <c r="A144" s="61">
        <v>2732</v>
      </c>
      <c r="B144" s="58" t="s">
        <v>152</v>
      </c>
      <c r="C144" s="58">
        <v>3</v>
      </c>
      <c r="D144" s="58">
        <v>2</v>
      </c>
      <c r="E144" s="92" t="s">
        <v>725</v>
      </c>
      <c r="F144" s="93" t="s">
        <v>387</v>
      </c>
      <c r="G144" s="51">
        <f t="shared" si="2"/>
        <v>0</v>
      </c>
      <c r="H144" s="51">
        <v>0</v>
      </c>
      <c r="I144" s="51">
        <v>0</v>
      </c>
    </row>
    <row r="145" spans="1:9" ht="24.75" customHeight="1">
      <c r="A145" s="61">
        <v>2733</v>
      </c>
      <c r="B145" s="58" t="s">
        <v>152</v>
      </c>
      <c r="C145" s="58">
        <v>3</v>
      </c>
      <c r="D145" s="58">
        <v>3</v>
      </c>
      <c r="E145" s="92" t="s">
        <v>726</v>
      </c>
      <c r="F145" s="93" t="s">
        <v>388</v>
      </c>
      <c r="G145" s="51">
        <f t="shared" si="2"/>
        <v>0</v>
      </c>
      <c r="H145" s="51">
        <v>0</v>
      </c>
      <c r="I145" s="51">
        <v>0</v>
      </c>
    </row>
    <row r="146" spans="1:9" ht="24.75" customHeight="1">
      <c r="A146" s="61">
        <v>2734</v>
      </c>
      <c r="B146" s="58" t="s">
        <v>152</v>
      </c>
      <c r="C146" s="58">
        <v>3</v>
      </c>
      <c r="D146" s="58">
        <v>4</v>
      </c>
      <c r="E146" s="92" t="s">
        <v>727</v>
      </c>
      <c r="F146" s="93" t="s">
        <v>389</v>
      </c>
      <c r="G146" s="51">
        <f t="shared" si="2"/>
        <v>0</v>
      </c>
      <c r="H146" s="51">
        <v>0</v>
      </c>
      <c r="I146" s="51">
        <v>0</v>
      </c>
    </row>
    <row r="147" spans="1:9" ht="24.75" customHeight="1">
      <c r="A147" s="61">
        <v>2740</v>
      </c>
      <c r="B147" s="60" t="s">
        <v>152</v>
      </c>
      <c r="C147" s="60">
        <v>4</v>
      </c>
      <c r="D147" s="60">
        <v>0</v>
      </c>
      <c r="E147" s="89" t="s">
        <v>728</v>
      </c>
      <c r="F147" s="90" t="s">
        <v>390</v>
      </c>
      <c r="G147" s="51">
        <f t="shared" si="2"/>
        <v>0</v>
      </c>
      <c r="H147" s="51">
        <f>SUM(H148)</f>
        <v>0</v>
      </c>
      <c r="I147" s="51">
        <f>SUM(I148)</f>
        <v>0</v>
      </c>
    </row>
    <row r="148" spans="1:9" ht="16.5" customHeight="1">
      <c r="A148" s="61">
        <v>2741</v>
      </c>
      <c r="B148" s="58" t="s">
        <v>152</v>
      </c>
      <c r="C148" s="58">
        <v>4</v>
      </c>
      <c r="D148" s="58">
        <v>1</v>
      </c>
      <c r="E148" s="92" t="s">
        <v>729</v>
      </c>
      <c r="F148" s="97" t="s">
        <v>391</v>
      </c>
      <c r="G148" s="51">
        <f t="shared" si="2"/>
        <v>0</v>
      </c>
      <c r="H148" s="51">
        <v>0</v>
      </c>
      <c r="I148" s="51">
        <v>0</v>
      </c>
    </row>
    <row r="149" spans="1:9" ht="24.75" customHeight="1">
      <c r="A149" s="61">
        <v>2750</v>
      </c>
      <c r="B149" s="60" t="s">
        <v>152</v>
      </c>
      <c r="C149" s="60">
        <v>5</v>
      </c>
      <c r="D149" s="60">
        <v>0</v>
      </c>
      <c r="E149" s="89" t="s">
        <v>730</v>
      </c>
      <c r="F149" s="90" t="s">
        <v>392</v>
      </c>
      <c r="G149" s="51">
        <f t="shared" si="2"/>
        <v>0</v>
      </c>
      <c r="H149" s="51">
        <f>SUM(H150)</f>
        <v>0</v>
      </c>
      <c r="I149" s="51">
        <f>SUM(I150)</f>
        <v>0</v>
      </c>
    </row>
    <row r="150" spans="1:9" ht="27">
      <c r="A150" s="61">
        <v>2751</v>
      </c>
      <c r="B150" s="58" t="s">
        <v>152</v>
      </c>
      <c r="C150" s="58">
        <v>5</v>
      </c>
      <c r="D150" s="58">
        <v>1</v>
      </c>
      <c r="E150" s="92" t="s">
        <v>731</v>
      </c>
      <c r="F150" s="97" t="s">
        <v>392</v>
      </c>
      <c r="G150" s="51">
        <f t="shared" si="2"/>
        <v>0</v>
      </c>
      <c r="H150" s="51">
        <v>0</v>
      </c>
      <c r="I150" s="51">
        <v>0</v>
      </c>
    </row>
    <row r="151" spans="1:9" ht="27.75" customHeight="1">
      <c r="A151" s="61">
        <v>2760</v>
      </c>
      <c r="B151" s="60" t="s">
        <v>152</v>
      </c>
      <c r="C151" s="60">
        <v>6</v>
      </c>
      <c r="D151" s="60">
        <v>0</v>
      </c>
      <c r="E151" s="89" t="s">
        <v>732</v>
      </c>
      <c r="F151" s="90" t="s">
        <v>393</v>
      </c>
      <c r="G151" s="51">
        <f t="shared" si="2"/>
        <v>0</v>
      </c>
      <c r="H151" s="51">
        <f>SUM(H152:H153)</f>
        <v>0</v>
      </c>
      <c r="I151" s="51">
        <f>SUM(I152:I153)</f>
        <v>0</v>
      </c>
    </row>
    <row r="152" spans="1:9" ht="27">
      <c r="A152" s="61">
        <v>2761</v>
      </c>
      <c r="B152" s="58" t="s">
        <v>152</v>
      </c>
      <c r="C152" s="58">
        <v>6</v>
      </c>
      <c r="D152" s="58">
        <v>1</v>
      </c>
      <c r="E152" s="92" t="s">
        <v>733</v>
      </c>
      <c r="F152" s="90"/>
      <c r="G152" s="51">
        <f t="shared" si="2"/>
        <v>0</v>
      </c>
      <c r="H152" s="51">
        <v>0</v>
      </c>
      <c r="I152" s="51">
        <v>0</v>
      </c>
    </row>
    <row r="153" spans="1:9" ht="17.25" customHeight="1">
      <c r="A153" s="61">
        <v>2762</v>
      </c>
      <c r="B153" s="58" t="s">
        <v>152</v>
      </c>
      <c r="C153" s="58">
        <v>6</v>
      </c>
      <c r="D153" s="58">
        <v>2</v>
      </c>
      <c r="E153" s="92" t="s">
        <v>734</v>
      </c>
      <c r="F153" s="97" t="s">
        <v>394</v>
      </c>
      <c r="G153" s="51">
        <f t="shared" si="2"/>
        <v>0</v>
      </c>
      <c r="H153" s="51">
        <f>'Հատված 6'!H374</f>
        <v>0</v>
      </c>
      <c r="I153" s="51">
        <f>'Հատված 6'!I374</f>
        <v>0</v>
      </c>
    </row>
    <row r="154" spans="1:9" s="88" customFormat="1" ht="14.25" customHeight="1">
      <c r="A154" s="61">
        <v>2800</v>
      </c>
      <c r="B154" s="60" t="s">
        <v>153</v>
      </c>
      <c r="C154" s="60">
        <v>0</v>
      </c>
      <c r="D154" s="60">
        <v>0</v>
      </c>
      <c r="E154" s="102" t="s">
        <v>735</v>
      </c>
      <c r="F154" s="98" t="s">
        <v>395</v>
      </c>
      <c r="G154" s="51">
        <f t="shared" si="2"/>
        <v>161690</v>
      </c>
      <c r="H154" s="51">
        <f>SUM(H155+H157+H165+H169+H173+H175)</f>
        <v>37600</v>
      </c>
      <c r="I154" s="51">
        <f>SUM(I155+I157+I165+I169+I173+I175)</f>
        <v>124090</v>
      </c>
    </row>
    <row r="155" spans="1:9" ht="15" customHeight="1">
      <c r="A155" s="61">
        <v>2810</v>
      </c>
      <c r="B155" s="58" t="s">
        <v>153</v>
      </c>
      <c r="C155" s="58">
        <v>1</v>
      </c>
      <c r="D155" s="58">
        <v>0</v>
      </c>
      <c r="E155" s="89" t="s">
        <v>736</v>
      </c>
      <c r="F155" s="90" t="s">
        <v>396</v>
      </c>
      <c r="G155" s="51">
        <f t="shared" si="2"/>
        <v>60000</v>
      </c>
      <c r="H155" s="51">
        <f>SUM(H156)</f>
        <v>0</v>
      </c>
      <c r="I155" s="51">
        <f>SUM(I156)</f>
        <v>60000</v>
      </c>
    </row>
    <row r="156" spans="1:9" ht="14.25" customHeight="1">
      <c r="A156" s="61">
        <v>2811</v>
      </c>
      <c r="B156" s="58" t="s">
        <v>153</v>
      </c>
      <c r="C156" s="58">
        <v>1</v>
      </c>
      <c r="D156" s="58">
        <v>1</v>
      </c>
      <c r="E156" s="92" t="s">
        <v>737</v>
      </c>
      <c r="F156" s="97" t="s">
        <v>397</v>
      </c>
      <c r="G156" s="51">
        <f t="shared" si="2"/>
        <v>60000</v>
      </c>
      <c r="H156" s="51">
        <f>'Հատված 6'!H379</f>
        <v>0</v>
      </c>
      <c r="I156" s="51">
        <f>'Հատված 6'!I379</f>
        <v>60000</v>
      </c>
    </row>
    <row r="157" spans="1:9" ht="14.25" customHeight="1">
      <c r="A157" s="61">
        <v>2820</v>
      </c>
      <c r="B157" s="60" t="s">
        <v>153</v>
      </c>
      <c r="C157" s="60">
        <v>2</v>
      </c>
      <c r="D157" s="60">
        <v>0</v>
      </c>
      <c r="E157" s="89" t="s">
        <v>738</v>
      </c>
      <c r="F157" s="90" t="s">
        <v>398</v>
      </c>
      <c r="G157" s="51">
        <f t="shared" si="2"/>
        <v>59190</v>
      </c>
      <c r="H157" s="51">
        <f>SUM(H158:H164)</f>
        <v>37100</v>
      </c>
      <c r="I157" s="51">
        <f>SUM(I158:I164)</f>
        <v>22090</v>
      </c>
    </row>
    <row r="158" spans="1:9" ht="14.25" customHeight="1">
      <c r="A158" s="61">
        <v>2821</v>
      </c>
      <c r="B158" s="58" t="s">
        <v>153</v>
      </c>
      <c r="C158" s="58">
        <v>2</v>
      </c>
      <c r="D158" s="58">
        <v>1</v>
      </c>
      <c r="E158" s="92" t="s">
        <v>739</v>
      </c>
      <c r="F158" s="90"/>
      <c r="G158" s="51">
        <f t="shared" si="2"/>
        <v>0</v>
      </c>
      <c r="H158" s="51">
        <f>'Հատված 6'!H386</f>
        <v>0</v>
      </c>
      <c r="I158" s="51">
        <f>'Հատված 6'!I386</f>
        <v>0</v>
      </c>
    </row>
    <row r="159" spans="1:9" ht="14.25" customHeight="1">
      <c r="A159" s="61">
        <v>2822</v>
      </c>
      <c r="B159" s="58" t="s">
        <v>153</v>
      </c>
      <c r="C159" s="58">
        <v>2</v>
      </c>
      <c r="D159" s="58">
        <v>2</v>
      </c>
      <c r="E159" s="92" t="s">
        <v>740</v>
      </c>
      <c r="F159" s="90"/>
      <c r="G159" s="51">
        <f t="shared" si="2"/>
        <v>0</v>
      </c>
      <c r="H159" s="51">
        <f>'Հատված 6'!H391</f>
        <v>0</v>
      </c>
      <c r="I159" s="51">
        <f>'Հատված 6'!I391</f>
        <v>0</v>
      </c>
    </row>
    <row r="160" spans="1:9" ht="14.25" customHeight="1">
      <c r="A160" s="61">
        <v>2823</v>
      </c>
      <c r="B160" s="58" t="s">
        <v>153</v>
      </c>
      <c r="C160" s="58">
        <v>2</v>
      </c>
      <c r="D160" s="58">
        <v>3</v>
      </c>
      <c r="E160" s="92" t="s">
        <v>741</v>
      </c>
      <c r="F160" s="97" t="s">
        <v>399</v>
      </c>
      <c r="G160" s="51">
        <f t="shared" si="2"/>
        <v>53690</v>
      </c>
      <c r="H160" s="51">
        <f>'Հատված 6'!H394</f>
        <v>31600</v>
      </c>
      <c r="I160" s="51">
        <f>'Հատված 6'!I394</f>
        <v>22090</v>
      </c>
    </row>
    <row r="161" spans="1:9" ht="14.25" customHeight="1">
      <c r="A161" s="61">
        <v>2824</v>
      </c>
      <c r="B161" s="58" t="s">
        <v>153</v>
      </c>
      <c r="C161" s="58">
        <v>2</v>
      </c>
      <c r="D161" s="58">
        <v>4</v>
      </c>
      <c r="E161" s="92" t="s">
        <v>742</v>
      </c>
      <c r="F161" s="97"/>
      <c r="G161" s="51">
        <f t="shared" si="2"/>
        <v>5500</v>
      </c>
      <c r="H161" s="51">
        <f>'Հատված 6'!H400</f>
        <v>5500</v>
      </c>
      <c r="I161" s="51">
        <f>'Հատված 6'!I400</f>
        <v>0</v>
      </c>
    </row>
    <row r="162" spans="1:9" ht="14.25" customHeight="1">
      <c r="A162" s="61">
        <v>2825</v>
      </c>
      <c r="B162" s="58" t="s">
        <v>153</v>
      </c>
      <c r="C162" s="58">
        <v>2</v>
      </c>
      <c r="D162" s="58">
        <v>5</v>
      </c>
      <c r="E162" s="92" t="s">
        <v>743</v>
      </c>
      <c r="F162" s="97"/>
      <c r="G162" s="51">
        <f t="shared" si="2"/>
        <v>0</v>
      </c>
      <c r="H162" s="51">
        <v>0</v>
      </c>
      <c r="I162" s="51">
        <v>0</v>
      </c>
    </row>
    <row r="163" spans="1:9" ht="14.25" customHeight="1">
      <c r="A163" s="61">
        <v>2826</v>
      </c>
      <c r="B163" s="58" t="s">
        <v>153</v>
      </c>
      <c r="C163" s="58">
        <v>2</v>
      </c>
      <c r="D163" s="58">
        <v>6</v>
      </c>
      <c r="E163" s="92" t="s">
        <v>744</v>
      </c>
      <c r="F163" s="97"/>
      <c r="G163" s="51">
        <f t="shared" si="2"/>
        <v>0</v>
      </c>
      <c r="H163" s="51">
        <v>0</v>
      </c>
      <c r="I163" s="51">
        <v>0</v>
      </c>
    </row>
    <row r="164" spans="1:9" ht="27">
      <c r="A164" s="61">
        <v>2827</v>
      </c>
      <c r="B164" s="58" t="s">
        <v>153</v>
      </c>
      <c r="C164" s="58">
        <v>2</v>
      </c>
      <c r="D164" s="58">
        <v>7</v>
      </c>
      <c r="E164" s="92" t="s">
        <v>745</v>
      </c>
      <c r="F164" s="97"/>
      <c r="G164" s="51">
        <f t="shared" si="2"/>
        <v>0</v>
      </c>
      <c r="H164" s="51">
        <v>0</v>
      </c>
      <c r="I164" s="51">
        <v>0</v>
      </c>
    </row>
    <row r="165" spans="1:9" ht="36" customHeight="1">
      <c r="A165" s="61">
        <v>2830</v>
      </c>
      <c r="B165" s="60" t="s">
        <v>153</v>
      </c>
      <c r="C165" s="60">
        <v>3</v>
      </c>
      <c r="D165" s="60">
        <v>0</v>
      </c>
      <c r="E165" s="89" t="s">
        <v>746</v>
      </c>
      <c r="F165" s="99" t="s">
        <v>400</v>
      </c>
      <c r="G165" s="51">
        <f t="shared" si="2"/>
        <v>0</v>
      </c>
      <c r="H165" s="51">
        <f>SUM(H166:H168)</f>
        <v>0</v>
      </c>
      <c r="I165" s="51">
        <f>SUM(I166:I168)</f>
        <v>0</v>
      </c>
    </row>
    <row r="166" spans="1:9" ht="17.25">
      <c r="A166" s="61">
        <v>2831</v>
      </c>
      <c r="B166" s="58" t="s">
        <v>153</v>
      </c>
      <c r="C166" s="58">
        <v>3</v>
      </c>
      <c r="D166" s="58">
        <v>1</v>
      </c>
      <c r="E166" s="92" t="s">
        <v>747</v>
      </c>
      <c r="F166" s="99"/>
      <c r="G166" s="51">
        <f t="shared" si="2"/>
        <v>0</v>
      </c>
      <c r="H166" s="51">
        <v>0</v>
      </c>
      <c r="I166" s="51">
        <v>0</v>
      </c>
    </row>
    <row r="167" spans="1:9" ht="17.25">
      <c r="A167" s="61">
        <v>2832</v>
      </c>
      <c r="B167" s="58" t="s">
        <v>153</v>
      </c>
      <c r="C167" s="58">
        <v>3</v>
      </c>
      <c r="D167" s="58">
        <v>2</v>
      </c>
      <c r="E167" s="92" t="s">
        <v>748</v>
      </c>
      <c r="F167" s="99"/>
      <c r="G167" s="51">
        <f t="shared" si="2"/>
        <v>0</v>
      </c>
      <c r="H167" s="51">
        <v>0</v>
      </c>
      <c r="I167" s="51">
        <v>0</v>
      </c>
    </row>
    <row r="168" spans="1:9" ht="14.25" customHeight="1">
      <c r="A168" s="61">
        <v>2833</v>
      </c>
      <c r="B168" s="58" t="s">
        <v>153</v>
      </c>
      <c r="C168" s="58">
        <v>3</v>
      </c>
      <c r="D168" s="58">
        <v>3</v>
      </c>
      <c r="E168" s="92" t="s">
        <v>749</v>
      </c>
      <c r="F168" s="97" t="s">
        <v>401</v>
      </c>
      <c r="G168" s="51">
        <f t="shared" si="2"/>
        <v>0</v>
      </c>
      <c r="H168" s="51">
        <v>0</v>
      </c>
      <c r="I168" s="51">
        <v>0</v>
      </c>
    </row>
    <row r="169" spans="1:9" ht="26.25" customHeight="1">
      <c r="A169" s="61">
        <v>2840</v>
      </c>
      <c r="B169" s="60" t="s">
        <v>153</v>
      </c>
      <c r="C169" s="60">
        <v>4</v>
      </c>
      <c r="D169" s="60">
        <v>0</v>
      </c>
      <c r="E169" s="89" t="s">
        <v>750</v>
      </c>
      <c r="F169" s="99" t="s">
        <v>402</v>
      </c>
      <c r="G169" s="51">
        <f t="shared" si="2"/>
        <v>500</v>
      </c>
      <c r="H169" s="51">
        <f>SUM(H170:H172)</f>
        <v>500</v>
      </c>
      <c r="I169" s="51">
        <f>SUM(I170:I172)</f>
        <v>0</v>
      </c>
    </row>
    <row r="170" spans="1:9" ht="17.25">
      <c r="A170" s="61">
        <v>2841</v>
      </c>
      <c r="B170" s="58" t="s">
        <v>153</v>
      </c>
      <c r="C170" s="58">
        <v>4</v>
      </c>
      <c r="D170" s="58">
        <v>1</v>
      </c>
      <c r="E170" s="92" t="s">
        <v>751</v>
      </c>
      <c r="F170" s="99"/>
      <c r="G170" s="51">
        <f t="shared" si="2"/>
        <v>0</v>
      </c>
      <c r="H170" s="51">
        <v>0</v>
      </c>
      <c r="I170" s="51">
        <v>0</v>
      </c>
    </row>
    <row r="171" spans="1:9" ht="26.25" customHeight="1">
      <c r="A171" s="61">
        <v>2842</v>
      </c>
      <c r="B171" s="58" t="s">
        <v>153</v>
      </c>
      <c r="C171" s="58">
        <v>4</v>
      </c>
      <c r="D171" s="58">
        <v>2</v>
      </c>
      <c r="E171" s="92" t="s">
        <v>752</v>
      </c>
      <c r="F171" s="99"/>
      <c r="G171" s="51">
        <f t="shared" si="2"/>
        <v>500</v>
      </c>
      <c r="H171" s="51">
        <f>'Հատված 6'!H431</f>
        <v>500</v>
      </c>
      <c r="I171" s="51">
        <v>0</v>
      </c>
    </row>
    <row r="172" spans="1:9" ht="16.5" customHeight="1">
      <c r="A172" s="61">
        <v>2843</v>
      </c>
      <c r="B172" s="58" t="s">
        <v>153</v>
      </c>
      <c r="C172" s="58">
        <v>4</v>
      </c>
      <c r="D172" s="58">
        <v>3</v>
      </c>
      <c r="E172" s="92" t="s">
        <v>753</v>
      </c>
      <c r="F172" s="97" t="s">
        <v>403</v>
      </c>
      <c r="G172" s="51">
        <f t="shared" si="2"/>
        <v>0</v>
      </c>
      <c r="H172" s="51">
        <v>0</v>
      </c>
      <c r="I172" s="51">
        <v>0</v>
      </c>
    </row>
    <row r="173" spans="1:9" ht="36.75" customHeight="1">
      <c r="A173" s="61">
        <v>2850</v>
      </c>
      <c r="B173" s="60" t="s">
        <v>153</v>
      </c>
      <c r="C173" s="60">
        <v>5</v>
      </c>
      <c r="D173" s="60">
        <v>0</v>
      </c>
      <c r="E173" s="103" t="s">
        <v>754</v>
      </c>
      <c r="F173" s="99" t="s">
        <v>404</v>
      </c>
      <c r="G173" s="51">
        <f t="shared" si="2"/>
        <v>0</v>
      </c>
      <c r="H173" s="51">
        <f>SUM(H174)</f>
        <v>0</v>
      </c>
      <c r="I173" s="51">
        <f>SUM(I174)</f>
        <v>0</v>
      </c>
    </row>
    <row r="174" spans="1:9" ht="26.25" customHeight="1">
      <c r="A174" s="61">
        <v>2851</v>
      </c>
      <c r="B174" s="60" t="s">
        <v>153</v>
      </c>
      <c r="C174" s="60">
        <v>5</v>
      </c>
      <c r="D174" s="60">
        <v>1</v>
      </c>
      <c r="E174" s="104" t="s">
        <v>755</v>
      </c>
      <c r="F174" s="97" t="s">
        <v>405</v>
      </c>
      <c r="G174" s="51">
        <f t="shared" si="2"/>
        <v>0</v>
      </c>
      <c r="H174" s="51">
        <v>0</v>
      </c>
      <c r="I174" s="51">
        <v>0</v>
      </c>
    </row>
    <row r="175" spans="1:9" ht="26.25" customHeight="1">
      <c r="A175" s="61">
        <v>2860</v>
      </c>
      <c r="B175" s="60" t="s">
        <v>153</v>
      </c>
      <c r="C175" s="60">
        <v>6</v>
      </c>
      <c r="D175" s="60">
        <v>0</v>
      </c>
      <c r="E175" s="103" t="s">
        <v>756</v>
      </c>
      <c r="F175" s="99" t="s">
        <v>42</v>
      </c>
      <c r="G175" s="51">
        <f t="shared" si="2"/>
        <v>42000</v>
      </c>
      <c r="H175" s="51">
        <f>SUM(H176)</f>
        <v>0</v>
      </c>
      <c r="I175" s="51">
        <f>SUM(I176)</f>
        <v>42000</v>
      </c>
    </row>
    <row r="176" spans="1:9" ht="18.75" customHeight="1">
      <c r="A176" s="61">
        <v>2861</v>
      </c>
      <c r="B176" s="58" t="s">
        <v>153</v>
      </c>
      <c r="C176" s="58">
        <v>6</v>
      </c>
      <c r="D176" s="58">
        <v>1</v>
      </c>
      <c r="E176" s="104" t="s">
        <v>757</v>
      </c>
      <c r="F176" s="97" t="s">
        <v>43</v>
      </c>
      <c r="G176" s="51">
        <f t="shared" si="2"/>
        <v>42000</v>
      </c>
      <c r="H176" s="51">
        <f>'Հատված 6'!H442</f>
        <v>0</v>
      </c>
      <c r="I176" s="51">
        <f>'Հատված 6'!I442</f>
        <v>42000</v>
      </c>
    </row>
    <row r="177" spans="1:9" s="88" customFormat="1" ht="15" customHeight="1">
      <c r="A177" s="61">
        <v>2900</v>
      </c>
      <c r="B177" s="60" t="s">
        <v>154</v>
      </c>
      <c r="C177" s="60">
        <v>0</v>
      </c>
      <c r="D177" s="60">
        <v>0</v>
      </c>
      <c r="E177" s="102" t="s">
        <v>758</v>
      </c>
      <c r="F177" s="98" t="s">
        <v>44</v>
      </c>
      <c r="G177" s="51">
        <f t="shared" si="2"/>
        <v>189163</v>
      </c>
      <c r="H177" s="51">
        <f>SUM(H178+H181+H184+H187+H190+H193+H195+H197)</f>
        <v>151413</v>
      </c>
      <c r="I177" s="51">
        <f>SUM(I178+I181+I184+I187+I190+I193+I195+I197)</f>
        <v>37750</v>
      </c>
    </row>
    <row r="178" spans="1:9" ht="24.75" customHeight="1">
      <c r="A178" s="61">
        <v>2910</v>
      </c>
      <c r="B178" s="60" t="s">
        <v>154</v>
      </c>
      <c r="C178" s="60">
        <v>1</v>
      </c>
      <c r="D178" s="60">
        <v>0</v>
      </c>
      <c r="E178" s="89" t="s">
        <v>759</v>
      </c>
      <c r="F178" s="90" t="s">
        <v>45</v>
      </c>
      <c r="G178" s="51">
        <f t="shared" si="2"/>
        <v>170475</v>
      </c>
      <c r="H178" s="51">
        <f>SUM(H179:H180)</f>
        <v>133225</v>
      </c>
      <c r="I178" s="51">
        <f>SUM(I179:I180)</f>
        <v>37250</v>
      </c>
    </row>
    <row r="179" spans="1:9" ht="18.75" customHeight="1">
      <c r="A179" s="61">
        <v>2911</v>
      </c>
      <c r="B179" s="58" t="s">
        <v>154</v>
      </c>
      <c r="C179" s="58">
        <v>1</v>
      </c>
      <c r="D179" s="58">
        <v>1</v>
      </c>
      <c r="E179" s="92" t="s">
        <v>760</v>
      </c>
      <c r="F179" s="97" t="s">
        <v>46</v>
      </c>
      <c r="G179" s="51">
        <f t="shared" si="2"/>
        <v>170475</v>
      </c>
      <c r="H179" s="51">
        <f>'Հատված 6'!H447</f>
        <v>133225</v>
      </c>
      <c r="I179" s="51">
        <f>'Հատված 6'!I447</f>
        <v>37250</v>
      </c>
    </row>
    <row r="180" spans="1:9" ht="18.75" customHeight="1">
      <c r="A180" s="61">
        <v>2912</v>
      </c>
      <c r="B180" s="58" t="s">
        <v>154</v>
      </c>
      <c r="C180" s="58">
        <v>1</v>
      </c>
      <c r="D180" s="58">
        <v>2</v>
      </c>
      <c r="E180" s="92" t="s">
        <v>761</v>
      </c>
      <c r="F180" s="97" t="s">
        <v>47</v>
      </c>
      <c r="G180" s="51">
        <f t="shared" si="2"/>
        <v>0</v>
      </c>
      <c r="H180" s="51">
        <v>0</v>
      </c>
      <c r="I180" s="51">
        <v>0</v>
      </c>
    </row>
    <row r="181" spans="1:9" ht="15" customHeight="1">
      <c r="A181" s="61">
        <v>2920</v>
      </c>
      <c r="B181" s="60" t="s">
        <v>154</v>
      </c>
      <c r="C181" s="60">
        <v>2</v>
      </c>
      <c r="D181" s="60">
        <v>0</v>
      </c>
      <c r="E181" s="89" t="s">
        <v>762</v>
      </c>
      <c r="F181" s="90" t="s">
        <v>48</v>
      </c>
      <c r="G181" s="51">
        <f t="shared" si="2"/>
        <v>0</v>
      </c>
      <c r="H181" s="51">
        <f>SUM(H182:H183)</f>
        <v>0</v>
      </c>
      <c r="I181" s="51">
        <f>SUM(I182:I183)</f>
        <v>0</v>
      </c>
    </row>
    <row r="182" spans="1:9" ht="18.75" customHeight="1">
      <c r="A182" s="61">
        <v>2921</v>
      </c>
      <c r="B182" s="58" t="s">
        <v>154</v>
      </c>
      <c r="C182" s="58">
        <v>2</v>
      </c>
      <c r="D182" s="58">
        <v>1</v>
      </c>
      <c r="E182" s="92" t="s">
        <v>763</v>
      </c>
      <c r="F182" s="97" t="s">
        <v>49</v>
      </c>
      <c r="G182" s="51">
        <f t="shared" si="2"/>
        <v>0</v>
      </c>
      <c r="H182" s="51">
        <v>0</v>
      </c>
      <c r="I182" s="51">
        <v>0</v>
      </c>
    </row>
    <row r="183" spans="1:9" ht="18.75" customHeight="1">
      <c r="A183" s="61">
        <v>2922</v>
      </c>
      <c r="B183" s="58" t="s">
        <v>154</v>
      </c>
      <c r="C183" s="58">
        <v>2</v>
      </c>
      <c r="D183" s="58">
        <v>2</v>
      </c>
      <c r="E183" s="92" t="s">
        <v>764</v>
      </c>
      <c r="F183" s="97" t="s">
        <v>50</v>
      </c>
      <c r="G183" s="51">
        <f t="shared" si="2"/>
        <v>0</v>
      </c>
      <c r="H183" s="51">
        <f>'Հատված 6'!H461</f>
        <v>0</v>
      </c>
      <c r="I183" s="51">
        <f>'Հատված 6'!I461</f>
        <v>0</v>
      </c>
    </row>
    <row r="184" spans="1:9" ht="39" customHeight="1">
      <c r="A184" s="61">
        <v>2930</v>
      </c>
      <c r="B184" s="60" t="s">
        <v>154</v>
      </c>
      <c r="C184" s="60">
        <v>3</v>
      </c>
      <c r="D184" s="60">
        <v>0</v>
      </c>
      <c r="E184" s="89" t="s">
        <v>765</v>
      </c>
      <c r="F184" s="90" t="s">
        <v>51</v>
      </c>
      <c r="G184" s="51">
        <f t="shared" si="2"/>
        <v>0</v>
      </c>
      <c r="H184" s="51">
        <f>SUM(H185:H186)</f>
        <v>0</v>
      </c>
      <c r="I184" s="51">
        <f>SUM(I185:I186)</f>
        <v>0</v>
      </c>
    </row>
    <row r="185" spans="1:9" ht="27" customHeight="1">
      <c r="A185" s="61">
        <v>2931</v>
      </c>
      <c r="B185" s="58" t="s">
        <v>154</v>
      </c>
      <c r="C185" s="58">
        <v>3</v>
      </c>
      <c r="D185" s="58">
        <v>1</v>
      </c>
      <c r="E185" s="92" t="s">
        <v>766</v>
      </c>
      <c r="F185" s="97" t="s">
        <v>52</v>
      </c>
      <c r="G185" s="51">
        <f t="shared" si="2"/>
        <v>0</v>
      </c>
      <c r="H185" s="51">
        <v>0</v>
      </c>
      <c r="I185" s="51">
        <v>0</v>
      </c>
    </row>
    <row r="186" spans="1:9" ht="17.25">
      <c r="A186" s="61">
        <v>2932</v>
      </c>
      <c r="B186" s="58" t="s">
        <v>154</v>
      </c>
      <c r="C186" s="58">
        <v>3</v>
      </c>
      <c r="D186" s="58">
        <v>2</v>
      </c>
      <c r="E186" s="92" t="s">
        <v>767</v>
      </c>
      <c r="F186" s="97"/>
      <c r="G186" s="51">
        <f t="shared" si="2"/>
        <v>0</v>
      </c>
      <c r="H186" s="51">
        <v>0</v>
      </c>
      <c r="I186" s="51">
        <v>0</v>
      </c>
    </row>
    <row r="187" spans="1:9" ht="16.5" customHeight="1">
      <c r="A187" s="61">
        <v>2940</v>
      </c>
      <c r="B187" s="60" t="s">
        <v>154</v>
      </c>
      <c r="C187" s="60">
        <v>4</v>
      </c>
      <c r="D187" s="60">
        <v>0</v>
      </c>
      <c r="E187" s="89" t="s">
        <v>768</v>
      </c>
      <c r="F187" s="90" t="s">
        <v>53</v>
      </c>
      <c r="G187" s="51">
        <f t="shared" si="2"/>
        <v>0</v>
      </c>
      <c r="H187" s="51">
        <f>SUM(H188:H189)</f>
        <v>0</v>
      </c>
      <c r="I187" s="51">
        <f>SUM(I188:I189)</f>
        <v>0</v>
      </c>
    </row>
    <row r="188" spans="1:9" ht="16.5" customHeight="1">
      <c r="A188" s="61">
        <v>2941</v>
      </c>
      <c r="B188" s="58" t="s">
        <v>154</v>
      </c>
      <c r="C188" s="58">
        <v>4</v>
      </c>
      <c r="D188" s="58">
        <v>1</v>
      </c>
      <c r="E188" s="92" t="s">
        <v>769</v>
      </c>
      <c r="F188" s="97" t="s">
        <v>54</v>
      </c>
      <c r="G188" s="51">
        <f t="shared" si="2"/>
        <v>0</v>
      </c>
      <c r="H188" s="51">
        <f>'Հատված 6'!H473</f>
        <v>0</v>
      </c>
      <c r="I188" s="51">
        <v>0</v>
      </c>
    </row>
    <row r="189" spans="1:9" ht="16.5" customHeight="1">
      <c r="A189" s="61">
        <v>2942</v>
      </c>
      <c r="B189" s="58" t="s">
        <v>154</v>
      </c>
      <c r="C189" s="58">
        <v>4</v>
      </c>
      <c r="D189" s="58">
        <v>2</v>
      </c>
      <c r="E189" s="92" t="s">
        <v>770</v>
      </c>
      <c r="F189" s="97" t="s">
        <v>55</v>
      </c>
      <c r="G189" s="51">
        <f t="shared" si="2"/>
        <v>0</v>
      </c>
      <c r="H189" s="51">
        <v>0</v>
      </c>
      <c r="I189" s="51">
        <v>0</v>
      </c>
    </row>
    <row r="190" spans="1:9" ht="27.75" customHeight="1">
      <c r="A190" s="61">
        <v>2950</v>
      </c>
      <c r="B190" s="60" t="s">
        <v>154</v>
      </c>
      <c r="C190" s="60">
        <v>5</v>
      </c>
      <c r="D190" s="60">
        <v>0</v>
      </c>
      <c r="E190" s="89" t="s">
        <v>771</v>
      </c>
      <c r="F190" s="90" t="s">
        <v>56</v>
      </c>
      <c r="G190" s="51">
        <f t="shared" si="2"/>
        <v>18688</v>
      </c>
      <c r="H190" s="51">
        <f>SUM(H191:H192)</f>
        <v>18188</v>
      </c>
      <c r="I190" s="51">
        <f>SUM(I191:I192)</f>
        <v>500</v>
      </c>
    </row>
    <row r="191" spans="1:9" ht="17.25">
      <c r="A191" s="61">
        <v>2951</v>
      </c>
      <c r="B191" s="58" t="s">
        <v>154</v>
      </c>
      <c r="C191" s="58">
        <v>5</v>
      </c>
      <c r="D191" s="58">
        <v>1</v>
      </c>
      <c r="E191" s="92" t="s">
        <v>772</v>
      </c>
      <c r="F191" s="90"/>
      <c r="G191" s="51">
        <f t="shared" si="2"/>
        <v>18688</v>
      </c>
      <c r="H191" s="51">
        <f>'Հատված 6'!H480</f>
        <v>18188</v>
      </c>
      <c r="I191" s="51">
        <f>'Հատված 6'!I480</f>
        <v>500</v>
      </c>
    </row>
    <row r="192" spans="1:9" ht="18" customHeight="1">
      <c r="A192" s="61">
        <v>2952</v>
      </c>
      <c r="B192" s="58" t="s">
        <v>154</v>
      </c>
      <c r="C192" s="58">
        <v>5</v>
      </c>
      <c r="D192" s="58">
        <v>2</v>
      </c>
      <c r="E192" s="92" t="s">
        <v>773</v>
      </c>
      <c r="F192" s="97" t="s">
        <v>57</v>
      </c>
      <c r="G192" s="51">
        <f t="shared" si="2"/>
        <v>0</v>
      </c>
      <c r="H192" s="51">
        <v>0</v>
      </c>
      <c r="I192" s="51">
        <v>0</v>
      </c>
    </row>
    <row r="193" spans="1:9" ht="26.25" customHeight="1">
      <c r="A193" s="61">
        <v>2960</v>
      </c>
      <c r="B193" s="60" t="s">
        <v>154</v>
      </c>
      <c r="C193" s="60">
        <v>6</v>
      </c>
      <c r="D193" s="60">
        <v>0</v>
      </c>
      <c r="E193" s="89" t="s">
        <v>774</v>
      </c>
      <c r="F193" s="90" t="s">
        <v>58</v>
      </c>
      <c r="G193" s="51">
        <f t="shared" si="2"/>
        <v>0</v>
      </c>
      <c r="H193" s="51">
        <f>SUM(H194)</f>
        <v>0</v>
      </c>
      <c r="I193" s="51">
        <f>SUM(I194)</f>
        <v>0</v>
      </c>
    </row>
    <row r="194" spans="1:9" ht="24.75" customHeight="1">
      <c r="A194" s="61">
        <v>2961</v>
      </c>
      <c r="B194" s="58" t="s">
        <v>154</v>
      </c>
      <c r="C194" s="58">
        <v>6</v>
      </c>
      <c r="D194" s="58">
        <v>1</v>
      </c>
      <c r="E194" s="92" t="s">
        <v>775</v>
      </c>
      <c r="F194" s="97" t="s">
        <v>59</v>
      </c>
      <c r="G194" s="51">
        <f t="shared" si="2"/>
        <v>0</v>
      </c>
      <c r="H194" s="51">
        <v>0</v>
      </c>
      <c r="I194" s="51">
        <v>0</v>
      </c>
    </row>
    <row r="195" spans="1:9" ht="26.25" customHeight="1">
      <c r="A195" s="61">
        <v>2970</v>
      </c>
      <c r="B195" s="60" t="s">
        <v>154</v>
      </c>
      <c r="C195" s="60">
        <v>7</v>
      </c>
      <c r="D195" s="60">
        <v>0</v>
      </c>
      <c r="E195" s="89" t="s">
        <v>776</v>
      </c>
      <c r="F195" s="90" t="s">
        <v>60</v>
      </c>
      <c r="G195" s="51">
        <f t="shared" si="2"/>
        <v>0</v>
      </c>
      <c r="H195" s="51">
        <f>SUM(H196)</f>
        <v>0</v>
      </c>
      <c r="I195" s="51">
        <f>SUM(I196)</f>
        <v>0</v>
      </c>
    </row>
    <row r="196" spans="1:9" ht="26.25" customHeight="1">
      <c r="A196" s="61">
        <v>2971</v>
      </c>
      <c r="B196" s="58" t="s">
        <v>154</v>
      </c>
      <c r="C196" s="58">
        <v>7</v>
      </c>
      <c r="D196" s="58">
        <v>1</v>
      </c>
      <c r="E196" s="92" t="s">
        <v>777</v>
      </c>
      <c r="F196" s="97" t="s">
        <v>60</v>
      </c>
      <c r="G196" s="51">
        <f t="shared" si="2"/>
        <v>0</v>
      </c>
      <c r="H196" s="51">
        <v>0</v>
      </c>
      <c r="I196" s="51">
        <v>0</v>
      </c>
    </row>
    <row r="197" spans="1:9" ht="17.25" customHeight="1">
      <c r="A197" s="61">
        <v>2980</v>
      </c>
      <c r="B197" s="60" t="s">
        <v>154</v>
      </c>
      <c r="C197" s="60">
        <v>8</v>
      </c>
      <c r="D197" s="60">
        <v>0</v>
      </c>
      <c r="E197" s="89" t="s">
        <v>778</v>
      </c>
      <c r="F197" s="90" t="s">
        <v>61</v>
      </c>
      <c r="G197" s="51">
        <f t="shared" si="2"/>
        <v>0</v>
      </c>
      <c r="H197" s="51">
        <f>SUM(H198)</f>
        <v>0</v>
      </c>
      <c r="I197" s="51">
        <f>SUM(I198)</f>
        <v>0</v>
      </c>
    </row>
    <row r="198" spans="1:9" ht="20.25" customHeight="1">
      <c r="A198" s="61">
        <v>2981</v>
      </c>
      <c r="B198" s="58" t="s">
        <v>154</v>
      </c>
      <c r="C198" s="58">
        <v>8</v>
      </c>
      <c r="D198" s="58">
        <v>1</v>
      </c>
      <c r="E198" s="92" t="s">
        <v>779</v>
      </c>
      <c r="F198" s="97" t="s">
        <v>62</v>
      </c>
      <c r="G198" s="51">
        <f t="shared" si="2"/>
        <v>0</v>
      </c>
      <c r="H198" s="51">
        <v>0</v>
      </c>
      <c r="I198" s="51">
        <v>0</v>
      </c>
    </row>
    <row r="199" spans="1:9" s="88" customFormat="1" ht="15" customHeight="1">
      <c r="A199" s="61">
        <v>3000</v>
      </c>
      <c r="B199" s="60" t="s">
        <v>155</v>
      </c>
      <c r="C199" s="60">
        <v>0</v>
      </c>
      <c r="D199" s="60">
        <v>0</v>
      </c>
      <c r="E199" s="102" t="s">
        <v>780</v>
      </c>
      <c r="F199" s="98" t="s">
        <v>63</v>
      </c>
      <c r="G199" s="51">
        <f t="shared" si="2"/>
        <v>11500</v>
      </c>
      <c r="H199" s="51">
        <f>SUM(H200+H203+H205+H207+H209+H211+H213+H215+H217)</f>
        <v>11500</v>
      </c>
      <c r="I199" s="51">
        <f>SUM(I200+I203+I205+I207+I209+I211+I213+I215+I217)</f>
        <v>0</v>
      </c>
    </row>
    <row r="200" spans="1:9" ht="24.75" customHeight="1">
      <c r="A200" s="61">
        <v>3010</v>
      </c>
      <c r="B200" s="60" t="s">
        <v>155</v>
      </c>
      <c r="C200" s="60">
        <v>1</v>
      </c>
      <c r="D200" s="60">
        <v>0</v>
      </c>
      <c r="E200" s="89" t="s">
        <v>781</v>
      </c>
      <c r="F200" s="90" t="s">
        <v>64</v>
      </c>
      <c r="G200" s="51">
        <f aca="true" t="shared" si="3" ref="G200:G222">SUM(H200:I200)</f>
        <v>0</v>
      </c>
      <c r="H200" s="51">
        <f>SUM(H201:H202)</f>
        <v>0</v>
      </c>
      <c r="I200" s="51">
        <f>SUM(I201:I202)</f>
        <v>0</v>
      </c>
    </row>
    <row r="201" spans="1:9" ht="15.75" customHeight="1">
      <c r="A201" s="61">
        <v>3011</v>
      </c>
      <c r="B201" s="58" t="s">
        <v>155</v>
      </c>
      <c r="C201" s="58">
        <v>1</v>
      </c>
      <c r="D201" s="58">
        <v>1</v>
      </c>
      <c r="E201" s="92" t="s">
        <v>782</v>
      </c>
      <c r="F201" s="97" t="s">
        <v>65</v>
      </c>
      <c r="G201" s="51">
        <f t="shared" si="3"/>
        <v>0</v>
      </c>
      <c r="H201" s="51">
        <v>0</v>
      </c>
      <c r="I201" s="51">
        <v>0</v>
      </c>
    </row>
    <row r="202" spans="1:9" ht="15.75" customHeight="1">
      <c r="A202" s="61">
        <v>3012</v>
      </c>
      <c r="B202" s="58" t="s">
        <v>155</v>
      </c>
      <c r="C202" s="58">
        <v>1</v>
      </c>
      <c r="D202" s="58">
        <v>2</v>
      </c>
      <c r="E202" s="92" t="s">
        <v>783</v>
      </c>
      <c r="F202" s="97" t="s">
        <v>66</v>
      </c>
      <c r="G202" s="51">
        <f t="shared" si="3"/>
        <v>0</v>
      </c>
      <c r="H202" s="51">
        <v>0</v>
      </c>
      <c r="I202" s="51">
        <v>0</v>
      </c>
    </row>
    <row r="203" spans="1:9" ht="15.75" customHeight="1">
      <c r="A203" s="61">
        <v>3020</v>
      </c>
      <c r="B203" s="60" t="s">
        <v>155</v>
      </c>
      <c r="C203" s="60">
        <v>2</v>
      </c>
      <c r="D203" s="60">
        <v>0</v>
      </c>
      <c r="E203" s="89" t="s">
        <v>784</v>
      </c>
      <c r="F203" s="90" t="s">
        <v>67</v>
      </c>
      <c r="G203" s="51">
        <f t="shared" si="3"/>
        <v>0</v>
      </c>
      <c r="H203" s="51">
        <v>0</v>
      </c>
      <c r="I203" s="51">
        <f>SUM(I204)</f>
        <v>0</v>
      </c>
    </row>
    <row r="204" spans="1:9" ht="15.75" customHeight="1">
      <c r="A204" s="61">
        <v>3021</v>
      </c>
      <c r="B204" s="58" t="s">
        <v>155</v>
      </c>
      <c r="C204" s="58">
        <v>2</v>
      </c>
      <c r="D204" s="58">
        <v>1</v>
      </c>
      <c r="E204" s="92" t="s">
        <v>785</v>
      </c>
      <c r="F204" s="97" t="s">
        <v>68</v>
      </c>
      <c r="G204" s="51">
        <f t="shared" si="3"/>
        <v>0</v>
      </c>
      <c r="H204" s="51">
        <v>0</v>
      </c>
      <c r="I204" s="51">
        <v>0</v>
      </c>
    </row>
    <row r="205" spans="1:9" ht="15.75" customHeight="1">
      <c r="A205" s="61">
        <v>3030</v>
      </c>
      <c r="B205" s="60" t="s">
        <v>155</v>
      </c>
      <c r="C205" s="60">
        <v>3</v>
      </c>
      <c r="D205" s="60">
        <v>0</v>
      </c>
      <c r="E205" s="89" t="s">
        <v>786</v>
      </c>
      <c r="F205" s="90" t="s">
        <v>69</v>
      </c>
      <c r="G205" s="51">
        <f t="shared" si="3"/>
        <v>0</v>
      </c>
      <c r="H205" s="51">
        <f aca="true" t="shared" si="4" ref="H205:I207">SUM(H206)</f>
        <v>0</v>
      </c>
      <c r="I205" s="51">
        <f t="shared" si="4"/>
        <v>0</v>
      </c>
    </row>
    <row r="206" spans="1:9" s="91" customFormat="1" ht="15.75" customHeight="1">
      <c r="A206" s="61">
        <v>3031</v>
      </c>
      <c r="B206" s="58" t="s">
        <v>155</v>
      </c>
      <c r="C206" s="58">
        <v>3</v>
      </c>
      <c r="D206" s="58" t="s">
        <v>122</v>
      </c>
      <c r="E206" s="92" t="s">
        <v>787</v>
      </c>
      <c r="F206" s="90"/>
      <c r="G206" s="51">
        <f t="shared" si="3"/>
        <v>0</v>
      </c>
      <c r="H206" s="51">
        <f t="shared" si="4"/>
        <v>0</v>
      </c>
      <c r="I206" s="51">
        <f t="shared" si="4"/>
        <v>0</v>
      </c>
    </row>
    <row r="207" spans="1:9" ht="15.75" customHeight="1">
      <c r="A207" s="61">
        <v>3040</v>
      </c>
      <c r="B207" s="60" t="s">
        <v>155</v>
      </c>
      <c r="C207" s="60">
        <v>4</v>
      </c>
      <c r="D207" s="60">
        <v>0</v>
      </c>
      <c r="E207" s="89" t="s">
        <v>788</v>
      </c>
      <c r="F207" s="90" t="s">
        <v>70</v>
      </c>
      <c r="G207" s="51">
        <f t="shared" si="3"/>
        <v>0</v>
      </c>
      <c r="H207" s="51">
        <f t="shared" si="4"/>
        <v>0</v>
      </c>
      <c r="I207" s="51">
        <f t="shared" si="4"/>
        <v>0</v>
      </c>
    </row>
    <row r="208" spans="1:9" ht="15.75" customHeight="1">
      <c r="A208" s="61">
        <v>3041</v>
      </c>
      <c r="B208" s="58" t="s">
        <v>155</v>
      </c>
      <c r="C208" s="58">
        <v>4</v>
      </c>
      <c r="D208" s="58">
        <v>1</v>
      </c>
      <c r="E208" s="92" t="s">
        <v>789</v>
      </c>
      <c r="F208" s="97" t="s">
        <v>71</v>
      </c>
      <c r="G208" s="51">
        <f t="shared" si="3"/>
        <v>0</v>
      </c>
      <c r="H208" s="51">
        <v>0</v>
      </c>
      <c r="I208" s="51">
        <v>0</v>
      </c>
    </row>
    <row r="209" spans="1:9" ht="15.75" customHeight="1">
      <c r="A209" s="61">
        <v>3050</v>
      </c>
      <c r="B209" s="60" t="s">
        <v>155</v>
      </c>
      <c r="C209" s="60">
        <v>5</v>
      </c>
      <c r="D209" s="60">
        <v>0</v>
      </c>
      <c r="E209" s="89" t="s">
        <v>790</v>
      </c>
      <c r="F209" s="90" t="s">
        <v>72</v>
      </c>
      <c r="G209" s="51">
        <f t="shared" si="3"/>
        <v>0</v>
      </c>
      <c r="H209" s="51">
        <f>SUM(H210)</f>
        <v>0</v>
      </c>
      <c r="I209" s="51">
        <f>SUM(I210)</f>
        <v>0</v>
      </c>
    </row>
    <row r="210" spans="1:9" ht="15.75" customHeight="1">
      <c r="A210" s="61">
        <v>3051</v>
      </c>
      <c r="B210" s="58" t="s">
        <v>155</v>
      </c>
      <c r="C210" s="58">
        <v>5</v>
      </c>
      <c r="D210" s="58">
        <v>1</v>
      </c>
      <c r="E210" s="92" t="s">
        <v>791</v>
      </c>
      <c r="F210" s="97" t="s">
        <v>72</v>
      </c>
      <c r="G210" s="51">
        <f t="shared" si="3"/>
        <v>0</v>
      </c>
      <c r="H210" s="51">
        <v>0</v>
      </c>
      <c r="I210" s="51">
        <v>0</v>
      </c>
    </row>
    <row r="211" spans="1:9" ht="15.75" customHeight="1">
      <c r="A211" s="61">
        <v>3060</v>
      </c>
      <c r="B211" s="60" t="s">
        <v>155</v>
      </c>
      <c r="C211" s="60">
        <v>6</v>
      </c>
      <c r="D211" s="60">
        <v>0</v>
      </c>
      <c r="E211" s="89" t="s">
        <v>792</v>
      </c>
      <c r="F211" s="90" t="s">
        <v>73</v>
      </c>
      <c r="G211" s="51">
        <f t="shared" si="3"/>
        <v>0</v>
      </c>
      <c r="H211" s="51">
        <f>SUM(H212)</f>
        <v>0</v>
      </c>
      <c r="I211" s="51">
        <f>SUM(I212)</f>
        <v>0</v>
      </c>
    </row>
    <row r="212" spans="1:9" ht="15.75" customHeight="1">
      <c r="A212" s="61">
        <v>3061</v>
      </c>
      <c r="B212" s="58" t="s">
        <v>155</v>
      </c>
      <c r="C212" s="58">
        <v>6</v>
      </c>
      <c r="D212" s="58">
        <v>1</v>
      </c>
      <c r="E212" s="92" t="s">
        <v>793</v>
      </c>
      <c r="F212" s="97" t="s">
        <v>73</v>
      </c>
      <c r="G212" s="51">
        <f t="shared" si="3"/>
        <v>0</v>
      </c>
      <c r="H212" s="51">
        <v>0</v>
      </c>
      <c r="I212" s="51">
        <v>0</v>
      </c>
    </row>
    <row r="213" spans="1:9" ht="26.25" customHeight="1">
      <c r="A213" s="61">
        <v>3070</v>
      </c>
      <c r="B213" s="60" t="s">
        <v>155</v>
      </c>
      <c r="C213" s="60">
        <v>7</v>
      </c>
      <c r="D213" s="60">
        <v>0</v>
      </c>
      <c r="E213" s="89" t="s">
        <v>794</v>
      </c>
      <c r="F213" s="90" t="s">
        <v>74</v>
      </c>
      <c r="G213" s="51">
        <f t="shared" si="3"/>
        <v>11500</v>
      </c>
      <c r="H213" s="51">
        <f>SUM(H214)</f>
        <v>11500</v>
      </c>
      <c r="I213" s="51">
        <f>SUM(I214)</f>
        <v>0</v>
      </c>
    </row>
    <row r="214" spans="1:9" ht="24.75" customHeight="1">
      <c r="A214" s="61">
        <v>3071</v>
      </c>
      <c r="B214" s="58" t="s">
        <v>155</v>
      </c>
      <c r="C214" s="58">
        <v>7</v>
      </c>
      <c r="D214" s="58">
        <v>1</v>
      </c>
      <c r="E214" s="92" t="s">
        <v>795</v>
      </c>
      <c r="F214" s="97" t="s">
        <v>75</v>
      </c>
      <c r="G214" s="51">
        <f t="shared" si="3"/>
        <v>11500</v>
      </c>
      <c r="H214" s="51">
        <f>'Հատված 6'!H529</f>
        <v>11500</v>
      </c>
      <c r="I214" s="51">
        <v>0</v>
      </c>
    </row>
    <row r="215" spans="1:9" ht="37.5" customHeight="1">
      <c r="A215" s="61">
        <v>3080</v>
      </c>
      <c r="B215" s="60" t="s">
        <v>155</v>
      </c>
      <c r="C215" s="60">
        <v>8</v>
      </c>
      <c r="D215" s="60">
        <v>0</v>
      </c>
      <c r="E215" s="89" t="s">
        <v>796</v>
      </c>
      <c r="F215" s="90" t="s">
        <v>76</v>
      </c>
      <c r="G215" s="51">
        <f t="shared" si="3"/>
        <v>0</v>
      </c>
      <c r="H215" s="51">
        <f>SUM(H216)</f>
        <v>0</v>
      </c>
      <c r="I215" s="51">
        <f>SUM(I216)</f>
        <v>0</v>
      </c>
    </row>
    <row r="216" spans="1:9" ht="26.25" customHeight="1">
      <c r="A216" s="61">
        <v>3081</v>
      </c>
      <c r="B216" s="58" t="s">
        <v>155</v>
      </c>
      <c r="C216" s="58">
        <v>8</v>
      </c>
      <c r="D216" s="58">
        <v>1</v>
      </c>
      <c r="E216" s="92" t="s">
        <v>797</v>
      </c>
      <c r="F216" s="97" t="s">
        <v>77</v>
      </c>
      <c r="G216" s="51">
        <f t="shared" si="3"/>
        <v>0</v>
      </c>
      <c r="H216" s="51">
        <v>0</v>
      </c>
      <c r="I216" s="51">
        <v>0</v>
      </c>
    </row>
    <row r="217" spans="1:9" ht="27.75" customHeight="1" hidden="1">
      <c r="A217" s="61">
        <v>3090</v>
      </c>
      <c r="B217" s="60" t="s">
        <v>155</v>
      </c>
      <c r="C217" s="60">
        <v>9</v>
      </c>
      <c r="D217" s="60">
        <v>0</v>
      </c>
      <c r="E217" s="89" t="s">
        <v>798</v>
      </c>
      <c r="F217" s="90" t="s">
        <v>78</v>
      </c>
      <c r="G217" s="51">
        <f t="shared" si="3"/>
        <v>0</v>
      </c>
      <c r="H217" s="51">
        <f>SUM(H218:H219)</f>
        <v>0</v>
      </c>
      <c r="I217" s="51">
        <f>SUM(I218:I219)</f>
        <v>0</v>
      </c>
    </row>
    <row r="218" spans="1:9" ht="26.25" customHeight="1" hidden="1">
      <c r="A218" s="61">
        <v>3091</v>
      </c>
      <c r="B218" s="58" t="s">
        <v>155</v>
      </c>
      <c r="C218" s="58">
        <v>9</v>
      </c>
      <c r="D218" s="58">
        <v>1</v>
      </c>
      <c r="E218" s="92" t="s">
        <v>799</v>
      </c>
      <c r="F218" s="97" t="s">
        <v>79</v>
      </c>
      <c r="G218" s="51">
        <f t="shared" si="3"/>
        <v>0</v>
      </c>
      <c r="H218" s="51"/>
      <c r="I218" s="51"/>
    </row>
    <row r="219" spans="1:9" ht="36" customHeight="1" hidden="1">
      <c r="A219" s="61">
        <v>3092</v>
      </c>
      <c r="B219" s="58" t="s">
        <v>155</v>
      </c>
      <c r="C219" s="58">
        <v>9</v>
      </c>
      <c r="D219" s="58">
        <v>2</v>
      </c>
      <c r="E219" s="92" t="s">
        <v>800</v>
      </c>
      <c r="F219" s="97"/>
      <c r="G219" s="51">
        <f t="shared" si="3"/>
        <v>0</v>
      </c>
      <c r="H219" s="51"/>
      <c r="I219" s="51"/>
    </row>
    <row r="220" spans="1:9" s="88" customFormat="1" ht="27" customHeight="1">
      <c r="A220" s="61">
        <v>3100</v>
      </c>
      <c r="B220" s="60" t="s">
        <v>156</v>
      </c>
      <c r="C220" s="60">
        <v>0</v>
      </c>
      <c r="D220" s="60">
        <v>0</v>
      </c>
      <c r="E220" s="69" t="s">
        <v>798</v>
      </c>
      <c r="F220" s="105"/>
      <c r="G220" s="51">
        <f t="shared" si="3"/>
        <v>30000</v>
      </c>
      <c r="H220" s="51">
        <f>SUM(H221)</f>
        <v>30000</v>
      </c>
      <c r="I220" s="51">
        <f>SUM(I221)</f>
        <v>0</v>
      </c>
    </row>
    <row r="221" spans="1:9" ht="27">
      <c r="A221" s="61">
        <v>3110</v>
      </c>
      <c r="B221" s="106" t="s">
        <v>156</v>
      </c>
      <c r="C221" s="106">
        <v>1</v>
      </c>
      <c r="D221" s="106">
        <v>0</v>
      </c>
      <c r="E221" s="103" t="s">
        <v>799</v>
      </c>
      <c r="F221" s="97"/>
      <c r="G221" s="51">
        <f t="shared" si="3"/>
        <v>30000</v>
      </c>
      <c r="H221" s="51">
        <f>H222</f>
        <v>30000</v>
      </c>
      <c r="I221" s="51">
        <f>I222</f>
        <v>0</v>
      </c>
    </row>
    <row r="222" spans="1:9" ht="17.25">
      <c r="A222" s="61">
        <v>3112</v>
      </c>
      <c r="B222" s="106" t="s">
        <v>156</v>
      </c>
      <c r="C222" s="106">
        <v>1</v>
      </c>
      <c r="D222" s="106">
        <v>2</v>
      </c>
      <c r="E222" s="104" t="s">
        <v>800</v>
      </c>
      <c r="F222" s="97"/>
      <c r="G222" s="51">
        <f t="shared" si="3"/>
        <v>30000</v>
      </c>
      <c r="H222" s="51">
        <f>'Հատված 6'!H544</f>
        <v>30000</v>
      </c>
      <c r="I222" s="51">
        <v>0</v>
      </c>
    </row>
    <row r="223" spans="2:4" ht="17.25">
      <c r="B223" s="63"/>
      <c r="C223" s="64"/>
      <c r="D223" s="65"/>
    </row>
    <row r="224" spans="2:4" ht="5.25" customHeight="1">
      <c r="B224" s="66"/>
      <c r="C224" s="64"/>
      <c r="D224" s="65"/>
    </row>
    <row r="225" spans="2:5" ht="17.25">
      <c r="B225" s="66"/>
      <c r="C225" s="64"/>
      <c r="D225" s="65"/>
      <c r="E225" s="72"/>
    </row>
    <row r="226" spans="2:4" ht="17.25">
      <c r="B226" s="66"/>
      <c r="C226" s="67"/>
      <c r="D226" s="62"/>
    </row>
  </sheetData>
  <sheetProtection/>
  <mergeCells count="12">
    <mergeCell ref="A3:I3"/>
    <mergeCell ref="B5:B6"/>
    <mergeCell ref="C5:C6"/>
    <mergeCell ref="D5:D6"/>
    <mergeCell ref="H5:I5"/>
    <mergeCell ref="G2:I2"/>
    <mergeCell ref="A1:I1"/>
    <mergeCell ref="H4:I4"/>
    <mergeCell ref="A5:A6"/>
    <mergeCell ref="E5:E6"/>
    <mergeCell ref="F5:F6"/>
    <mergeCell ref="G5:G6"/>
  </mergeCells>
  <printOptions/>
  <pageMargins left="0.25" right="0.25" top="0.75" bottom="0.75" header="0.3" footer="0.3"/>
  <pageSetup firstPageNumber="13" useFirstPageNumber="1" horizontalDpi="600" verticalDpi="600" orientation="portrait" paperSize="9" scale="95" r:id="rId1"/>
  <headerFooter alignWithMargins="0">
    <oddFooter>&amp;CPage &amp;P&amp;RBudge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50"/>
  <sheetViews>
    <sheetView showGridLines="0" zoomScale="120" zoomScaleNormal="120" zoomScalePageLayoutView="0" workbookViewId="0" topLeftCell="A1">
      <selection activeCell="D2" sqref="D2:F2"/>
    </sheetView>
  </sheetViews>
  <sheetFormatPr defaultColWidth="9.140625" defaultRowHeight="12.75"/>
  <cols>
    <col min="1" max="1" width="5.00390625" style="126" customWidth="1"/>
    <col min="2" max="2" width="54.7109375" style="126" customWidth="1"/>
    <col min="3" max="3" width="5.140625" style="133" customWidth="1"/>
    <col min="4" max="4" width="11.57421875" style="126" customWidth="1"/>
    <col min="5" max="5" width="10.28125" style="126" customWidth="1"/>
    <col min="6" max="6" width="12.7109375" style="126" bestFit="1" customWidth="1"/>
    <col min="7" max="16384" width="9.140625" style="126" customWidth="1"/>
  </cols>
  <sheetData>
    <row r="1" spans="1:6" s="68" customFormat="1" ht="13.5">
      <c r="A1" s="304" t="s">
        <v>984</v>
      </c>
      <c r="B1" s="304"/>
      <c r="C1" s="304"/>
      <c r="D1" s="304"/>
      <c r="E1" s="304"/>
      <c r="F1" s="304"/>
    </row>
    <row r="2" spans="1:6" s="68" customFormat="1" ht="39.75" customHeight="1">
      <c r="A2" s="132"/>
      <c r="B2" s="132"/>
      <c r="C2" s="132"/>
      <c r="D2" s="309" t="s">
        <v>1163</v>
      </c>
      <c r="E2" s="309"/>
      <c r="F2" s="309"/>
    </row>
    <row r="3" spans="1:6" ht="33.75" customHeight="1">
      <c r="A3" s="303" t="s">
        <v>543</v>
      </c>
      <c r="B3" s="303"/>
      <c r="C3" s="303"/>
      <c r="D3" s="303"/>
      <c r="E3" s="303"/>
      <c r="F3" s="303"/>
    </row>
    <row r="4" spans="1:2" s="128" customFormat="1" ht="4.5" customHeight="1">
      <c r="A4" s="128" t="s">
        <v>1003</v>
      </c>
      <c r="B4" s="128" t="s">
        <v>169</v>
      </c>
    </row>
    <row r="5" spans="5:6" ht="13.5">
      <c r="E5" s="283" t="s">
        <v>536</v>
      </c>
      <c r="F5" s="283"/>
    </row>
    <row r="6" spans="1:6" ht="47.25" customHeight="1">
      <c r="A6" s="305" t="s">
        <v>988</v>
      </c>
      <c r="B6" s="307" t="s">
        <v>544</v>
      </c>
      <c r="C6" s="69"/>
      <c r="D6" s="305" t="s">
        <v>990</v>
      </c>
      <c r="E6" s="293" t="s">
        <v>522</v>
      </c>
      <c r="F6" s="294"/>
    </row>
    <row r="7" spans="1:6" ht="27">
      <c r="A7" s="305"/>
      <c r="B7" s="308"/>
      <c r="C7" s="134" t="s">
        <v>103</v>
      </c>
      <c r="D7" s="306"/>
      <c r="E7" s="125" t="s">
        <v>523</v>
      </c>
      <c r="F7" s="125" t="s">
        <v>524</v>
      </c>
    </row>
    <row r="8" spans="1:6" ht="12" customHeight="1">
      <c r="A8" s="135">
        <v>1</v>
      </c>
      <c r="B8" s="135">
        <v>2</v>
      </c>
      <c r="C8" s="135" t="s">
        <v>104</v>
      </c>
      <c r="D8" s="135">
        <v>4</v>
      </c>
      <c r="E8" s="135">
        <v>5</v>
      </c>
      <c r="F8" s="135">
        <v>6</v>
      </c>
    </row>
    <row r="9" spans="1:6" ht="30" customHeight="1">
      <c r="A9" s="136">
        <v>4000</v>
      </c>
      <c r="B9" s="137" t="s">
        <v>801</v>
      </c>
      <c r="C9" s="138"/>
      <c r="D9" s="139">
        <f>SUM(E9:F9)</f>
        <v>1478782.9</v>
      </c>
      <c r="E9" s="139">
        <f>SUM(E10)</f>
        <v>678782.9</v>
      </c>
      <c r="F9" s="139">
        <f>SUM(F10+F131+F158)</f>
        <v>800000</v>
      </c>
    </row>
    <row r="10" spans="1:6" ht="14.25" customHeight="1">
      <c r="A10" s="136">
        <v>4050</v>
      </c>
      <c r="B10" s="140" t="s">
        <v>802</v>
      </c>
      <c r="C10" s="141" t="s">
        <v>252</v>
      </c>
      <c r="D10" s="139">
        <f aca="true" t="shared" si="0" ref="D10:D73">SUM(E10:F10)</f>
        <v>678782.9</v>
      </c>
      <c r="E10" s="139">
        <f>SUM(E11+E20+E56+E67+E74+E99+E110)</f>
        <v>678782.9</v>
      </c>
      <c r="F10" s="139">
        <f>SUM(F11)</f>
        <v>0</v>
      </c>
    </row>
    <row r="11" spans="1:6" ht="28.5" customHeight="1">
      <c r="A11" s="142">
        <v>4100</v>
      </c>
      <c r="B11" s="143" t="s">
        <v>803</v>
      </c>
      <c r="C11" s="144" t="s">
        <v>252</v>
      </c>
      <c r="D11" s="139">
        <f t="shared" si="0"/>
        <v>220416</v>
      </c>
      <c r="E11" s="139">
        <f>SUM(E12+E16+E18)</f>
        <v>220416</v>
      </c>
      <c r="F11" s="139">
        <f>SUM(F18)</f>
        <v>0</v>
      </c>
    </row>
    <row r="12" spans="1:6" ht="26.25" customHeight="1">
      <c r="A12" s="142">
        <v>4110</v>
      </c>
      <c r="B12" s="140" t="s">
        <v>804</v>
      </c>
      <c r="C12" s="144" t="s">
        <v>252</v>
      </c>
      <c r="D12" s="139">
        <f t="shared" si="0"/>
        <v>220416</v>
      </c>
      <c r="E12" s="139">
        <f>SUM(E13:E15)</f>
        <v>220416</v>
      </c>
      <c r="F12" s="145" t="s">
        <v>258</v>
      </c>
    </row>
    <row r="13" spans="1:6" ht="18" customHeight="1">
      <c r="A13" s="142">
        <v>4111</v>
      </c>
      <c r="B13" s="146" t="s">
        <v>805</v>
      </c>
      <c r="C13" s="60" t="s">
        <v>158</v>
      </c>
      <c r="D13" s="139">
        <f t="shared" si="0"/>
        <v>168000</v>
      </c>
      <c r="E13" s="139">
        <v>168000</v>
      </c>
      <c r="F13" s="145" t="s">
        <v>258</v>
      </c>
    </row>
    <row r="14" spans="1:6" ht="13.5">
      <c r="A14" s="142">
        <v>4112</v>
      </c>
      <c r="B14" s="146" t="s">
        <v>806</v>
      </c>
      <c r="C14" s="147" t="s">
        <v>159</v>
      </c>
      <c r="D14" s="139">
        <f t="shared" si="0"/>
        <v>52416</v>
      </c>
      <c r="E14" s="139">
        <v>52416</v>
      </c>
      <c r="F14" s="145" t="s">
        <v>258</v>
      </c>
    </row>
    <row r="15" spans="1:6" ht="13.5">
      <c r="A15" s="142">
        <v>4114</v>
      </c>
      <c r="B15" s="146" t="s">
        <v>807</v>
      </c>
      <c r="C15" s="147" t="s">
        <v>157</v>
      </c>
      <c r="D15" s="139">
        <f t="shared" si="0"/>
        <v>0</v>
      </c>
      <c r="E15" s="139">
        <v>0</v>
      </c>
      <c r="F15" s="145" t="s">
        <v>258</v>
      </c>
    </row>
    <row r="16" spans="1:6" ht="24" customHeight="1">
      <c r="A16" s="142">
        <v>4120</v>
      </c>
      <c r="B16" s="148" t="s">
        <v>808</v>
      </c>
      <c r="C16" s="58" t="s">
        <v>252</v>
      </c>
      <c r="D16" s="139">
        <f t="shared" si="0"/>
        <v>0</v>
      </c>
      <c r="E16" s="139">
        <f>SUM(E17)</f>
        <v>0</v>
      </c>
      <c r="F16" s="145" t="s">
        <v>258</v>
      </c>
    </row>
    <row r="17" spans="1:6" ht="13.5" customHeight="1">
      <c r="A17" s="142">
        <v>4121</v>
      </c>
      <c r="B17" s="146" t="s">
        <v>809</v>
      </c>
      <c r="C17" s="147" t="s">
        <v>160</v>
      </c>
      <c r="D17" s="139">
        <f t="shared" si="0"/>
        <v>0</v>
      </c>
      <c r="E17" s="139">
        <v>0</v>
      </c>
      <c r="F17" s="145" t="s">
        <v>258</v>
      </c>
    </row>
    <row r="18" spans="1:6" ht="30.75" customHeight="1">
      <c r="A18" s="142">
        <v>4130</v>
      </c>
      <c r="B18" s="148" t="s">
        <v>810</v>
      </c>
      <c r="C18" s="58" t="s">
        <v>252</v>
      </c>
      <c r="D18" s="139">
        <f t="shared" si="0"/>
        <v>0</v>
      </c>
      <c r="E18" s="139">
        <f>SUM(E19)</f>
        <v>0</v>
      </c>
      <c r="F18" s="145" t="s">
        <v>258</v>
      </c>
    </row>
    <row r="19" spans="1:6" ht="18.75" customHeight="1">
      <c r="A19" s="142">
        <v>4131</v>
      </c>
      <c r="B19" s="148" t="s">
        <v>811</v>
      </c>
      <c r="C19" s="60" t="s">
        <v>161</v>
      </c>
      <c r="D19" s="139">
        <f t="shared" si="0"/>
        <v>0</v>
      </c>
      <c r="E19" s="139">
        <v>0</v>
      </c>
      <c r="F19" s="139"/>
    </row>
    <row r="20" spans="1:6" ht="36.75" customHeight="1">
      <c r="A20" s="142">
        <v>4200</v>
      </c>
      <c r="B20" s="140" t="s">
        <v>812</v>
      </c>
      <c r="C20" s="58" t="s">
        <v>252</v>
      </c>
      <c r="D20" s="139">
        <f t="shared" si="0"/>
        <v>70799.7</v>
      </c>
      <c r="E20" s="139">
        <f>E21+E29+E33+E42+E44+E47</f>
        <v>70799.7</v>
      </c>
      <c r="F20" s="145" t="s">
        <v>258</v>
      </c>
    </row>
    <row r="21" spans="1:6" ht="14.25" customHeight="1">
      <c r="A21" s="142">
        <v>4210</v>
      </c>
      <c r="B21" s="148" t="s">
        <v>813</v>
      </c>
      <c r="C21" s="58" t="s">
        <v>252</v>
      </c>
      <c r="D21" s="270">
        <f t="shared" si="0"/>
        <v>26700</v>
      </c>
      <c r="E21" s="270">
        <f>SUM(E22:E28)</f>
        <v>26700</v>
      </c>
      <c r="F21" s="271" t="s">
        <v>258</v>
      </c>
    </row>
    <row r="22" spans="1:6" ht="13.5">
      <c r="A22" s="142">
        <v>4211</v>
      </c>
      <c r="B22" s="146" t="s">
        <v>814</v>
      </c>
      <c r="C22" s="147" t="s">
        <v>162</v>
      </c>
      <c r="D22" s="139">
        <f t="shared" si="0"/>
        <v>0</v>
      </c>
      <c r="E22" s="139">
        <v>0</v>
      </c>
      <c r="F22" s="145" t="s">
        <v>258</v>
      </c>
    </row>
    <row r="23" spans="1:6" ht="13.5">
      <c r="A23" s="142">
        <v>4212</v>
      </c>
      <c r="B23" s="148" t="s">
        <v>815</v>
      </c>
      <c r="C23" s="147" t="s">
        <v>163</v>
      </c>
      <c r="D23" s="139">
        <f t="shared" si="0"/>
        <v>22500</v>
      </c>
      <c r="E23" s="139">
        <v>22500</v>
      </c>
      <c r="F23" s="145" t="s">
        <v>258</v>
      </c>
    </row>
    <row r="24" spans="1:6" ht="13.5">
      <c r="A24" s="142">
        <v>4213</v>
      </c>
      <c r="B24" s="146" t="s">
        <v>816</v>
      </c>
      <c r="C24" s="147" t="s">
        <v>164</v>
      </c>
      <c r="D24" s="139">
        <f>SUM(E24:F24)</f>
        <v>2200</v>
      </c>
      <c r="E24" s="139">
        <v>2200</v>
      </c>
      <c r="F24" s="145" t="s">
        <v>258</v>
      </c>
    </row>
    <row r="25" spans="1:6" ht="13.5">
      <c r="A25" s="142">
        <v>4214</v>
      </c>
      <c r="B25" s="146" t="s">
        <v>817</v>
      </c>
      <c r="C25" s="147" t="s">
        <v>165</v>
      </c>
      <c r="D25" s="139">
        <f t="shared" si="0"/>
        <v>1000</v>
      </c>
      <c r="E25" s="139">
        <v>1000</v>
      </c>
      <c r="F25" s="145" t="s">
        <v>258</v>
      </c>
    </row>
    <row r="26" spans="1:6" ht="13.5">
      <c r="A26" s="142">
        <v>4215</v>
      </c>
      <c r="B26" s="146" t="s">
        <v>818</v>
      </c>
      <c r="C26" s="147" t="s">
        <v>166</v>
      </c>
      <c r="D26" s="139">
        <f t="shared" si="0"/>
        <v>500</v>
      </c>
      <c r="E26" s="139">
        <v>500</v>
      </c>
      <c r="F26" s="145" t="s">
        <v>258</v>
      </c>
    </row>
    <row r="27" spans="1:6" ht="18.75" customHeight="1">
      <c r="A27" s="142">
        <v>4216</v>
      </c>
      <c r="B27" s="146" t="s">
        <v>819</v>
      </c>
      <c r="C27" s="147" t="s">
        <v>167</v>
      </c>
      <c r="D27" s="139">
        <f t="shared" si="0"/>
        <v>300</v>
      </c>
      <c r="E27" s="139">
        <v>300</v>
      </c>
      <c r="F27" s="145" t="s">
        <v>258</v>
      </c>
    </row>
    <row r="28" spans="1:6" ht="13.5">
      <c r="A28" s="142">
        <v>4217</v>
      </c>
      <c r="B28" s="146" t="s">
        <v>820</v>
      </c>
      <c r="C28" s="147" t="s">
        <v>168</v>
      </c>
      <c r="D28" s="139">
        <f t="shared" si="0"/>
        <v>200</v>
      </c>
      <c r="E28" s="139">
        <v>200</v>
      </c>
      <c r="F28" s="145" t="s">
        <v>258</v>
      </c>
    </row>
    <row r="29" spans="1:6" ht="37.5" customHeight="1">
      <c r="A29" s="142">
        <v>4220</v>
      </c>
      <c r="B29" s="148" t="s">
        <v>821</v>
      </c>
      <c r="C29" s="58" t="s">
        <v>252</v>
      </c>
      <c r="D29" s="270">
        <f t="shared" si="0"/>
        <v>2500</v>
      </c>
      <c r="E29" s="270">
        <f>SUM(E30:E32)</f>
        <v>2500</v>
      </c>
      <c r="F29" s="145" t="s">
        <v>258</v>
      </c>
    </row>
    <row r="30" spans="1:6" ht="13.5">
      <c r="A30" s="142">
        <v>4221</v>
      </c>
      <c r="B30" s="146" t="s">
        <v>822</v>
      </c>
      <c r="C30" s="135">
        <v>4221</v>
      </c>
      <c r="D30" s="139">
        <f t="shared" si="0"/>
        <v>500</v>
      </c>
      <c r="E30" s="139">
        <v>500</v>
      </c>
      <c r="F30" s="145" t="s">
        <v>258</v>
      </c>
    </row>
    <row r="31" spans="1:6" ht="16.5" customHeight="1">
      <c r="A31" s="142">
        <v>4222</v>
      </c>
      <c r="B31" s="146" t="s">
        <v>823</v>
      </c>
      <c r="C31" s="147" t="s">
        <v>216</v>
      </c>
      <c r="D31" s="139">
        <f t="shared" si="0"/>
        <v>2000</v>
      </c>
      <c r="E31" s="139">
        <v>2000</v>
      </c>
      <c r="F31" s="145" t="s">
        <v>258</v>
      </c>
    </row>
    <row r="32" spans="1:6" ht="13.5">
      <c r="A32" s="142">
        <v>4223</v>
      </c>
      <c r="B32" s="146" t="s">
        <v>824</v>
      </c>
      <c r="C32" s="147" t="s">
        <v>217</v>
      </c>
      <c r="D32" s="139">
        <f t="shared" si="0"/>
        <v>0</v>
      </c>
      <c r="E32" s="139">
        <v>0</v>
      </c>
      <c r="F32" s="145" t="s">
        <v>258</v>
      </c>
    </row>
    <row r="33" spans="1:6" ht="36.75" customHeight="1">
      <c r="A33" s="142">
        <v>4230</v>
      </c>
      <c r="B33" s="148" t="s">
        <v>825</v>
      </c>
      <c r="C33" s="58" t="s">
        <v>252</v>
      </c>
      <c r="D33" s="270">
        <f t="shared" si="0"/>
        <v>15500</v>
      </c>
      <c r="E33" s="270">
        <f>SUM(E34:E41)</f>
        <v>15500</v>
      </c>
      <c r="F33" s="145" t="s">
        <v>258</v>
      </c>
    </row>
    <row r="34" spans="1:6" ht="13.5">
      <c r="A34" s="142">
        <v>4231</v>
      </c>
      <c r="B34" s="146" t="s">
        <v>826</v>
      </c>
      <c r="C34" s="147" t="s">
        <v>218</v>
      </c>
      <c r="D34" s="139">
        <f t="shared" si="0"/>
        <v>1000</v>
      </c>
      <c r="E34" s="139">
        <v>1000</v>
      </c>
      <c r="F34" s="145" t="s">
        <v>258</v>
      </c>
    </row>
    <row r="35" spans="1:6" ht="13.5">
      <c r="A35" s="142">
        <v>4232</v>
      </c>
      <c r="B35" s="146" t="s">
        <v>827</v>
      </c>
      <c r="C35" s="147" t="s">
        <v>219</v>
      </c>
      <c r="D35" s="139">
        <f t="shared" si="0"/>
        <v>1500</v>
      </c>
      <c r="E35" s="139">
        <v>1500</v>
      </c>
      <c r="F35" s="145" t="s">
        <v>258</v>
      </c>
    </row>
    <row r="36" spans="1:6" ht="15.75" customHeight="1">
      <c r="A36" s="142">
        <v>4233</v>
      </c>
      <c r="B36" s="146" t="s">
        <v>828</v>
      </c>
      <c r="C36" s="147" t="s">
        <v>220</v>
      </c>
      <c r="D36" s="139">
        <f t="shared" si="0"/>
        <v>500</v>
      </c>
      <c r="E36" s="139">
        <v>500</v>
      </c>
      <c r="F36" s="145" t="s">
        <v>258</v>
      </c>
    </row>
    <row r="37" spans="1:6" ht="13.5">
      <c r="A37" s="142">
        <v>4234</v>
      </c>
      <c r="B37" s="146" t="s">
        <v>829</v>
      </c>
      <c r="C37" s="147" t="s">
        <v>221</v>
      </c>
      <c r="D37" s="139">
        <f t="shared" si="0"/>
        <v>1200</v>
      </c>
      <c r="E37" s="139">
        <v>1200</v>
      </c>
      <c r="F37" s="145" t="s">
        <v>258</v>
      </c>
    </row>
    <row r="38" spans="1:6" ht="13.5">
      <c r="A38" s="142">
        <v>4235</v>
      </c>
      <c r="B38" s="143" t="s">
        <v>830</v>
      </c>
      <c r="C38" s="59">
        <v>4235</v>
      </c>
      <c r="D38" s="139">
        <f t="shared" si="0"/>
        <v>2000</v>
      </c>
      <c r="E38" s="139">
        <v>2000</v>
      </c>
      <c r="F38" s="145" t="s">
        <v>258</v>
      </c>
    </row>
    <row r="39" spans="1:6" ht="13.5" customHeight="1">
      <c r="A39" s="142">
        <v>4236</v>
      </c>
      <c r="B39" s="146" t="s">
        <v>831</v>
      </c>
      <c r="C39" s="147" t="s">
        <v>222</v>
      </c>
      <c r="D39" s="139">
        <f t="shared" si="0"/>
        <v>0</v>
      </c>
      <c r="E39" s="139">
        <v>0</v>
      </c>
      <c r="F39" s="145" t="s">
        <v>258</v>
      </c>
    </row>
    <row r="40" spans="1:6" ht="13.5">
      <c r="A40" s="142">
        <v>4237</v>
      </c>
      <c r="B40" s="146" t="s">
        <v>832</v>
      </c>
      <c r="C40" s="147" t="s">
        <v>223</v>
      </c>
      <c r="D40" s="139">
        <f t="shared" si="0"/>
        <v>1500</v>
      </c>
      <c r="E40" s="139">
        <v>1500</v>
      </c>
      <c r="F40" s="145" t="s">
        <v>258</v>
      </c>
    </row>
    <row r="41" spans="1:6" ht="13.5">
      <c r="A41" s="142">
        <v>4238</v>
      </c>
      <c r="B41" s="146" t="s">
        <v>833</v>
      </c>
      <c r="C41" s="147" t="s">
        <v>224</v>
      </c>
      <c r="D41" s="139">
        <f t="shared" si="0"/>
        <v>7800</v>
      </c>
      <c r="E41" s="139">
        <v>7800</v>
      </c>
      <c r="F41" s="145" t="s">
        <v>258</v>
      </c>
    </row>
    <row r="42" spans="1:6" ht="24" customHeight="1">
      <c r="A42" s="142">
        <v>4240</v>
      </c>
      <c r="B42" s="148" t="s">
        <v>834</v>
      </c>
      <c r="C42" s="58" t="s">
        <v>252</v>
      </c>
      <c r="D42" s="270">
        <f t="shared" si="0"/>
        <v>2500</v>
      </c>
      <c r="E42" s="270">
        <f>SUM(E43)</f>
        <v>2500</v>
      </c>
      <c r="F42" s="145" t="s">
        <v>258</v>
      </c>
    </row>
    <row r="43" spans="1:6" ht="13.5">
      <c r="A43" s="142">
        <v>4241</v>
      </c>
      <c r="B43" s="146" t="s">
        <v>835</v>
      </c>
      <c r="C43" s="147" t="s">
        <v>225</v>
      </c>
      <c r="D43" s="139">
        <f t="shared" si="0"/>
        <v>2500</v>
      </c>
      <c r="E43" s="139">
        <v>2500</v>
      </c>
      <c r="F43" s="145" t="s">
        <v>258</v>
      </c>
    </row>
    <row r="44" spans="1:6" ht="24" customHeight="1">
      <c r="A44" s="142">
        <v>4250</v>
      </c>
      <c r="B44" s="148" t="s">
        <v>836</v>
      </c>
      <c r="C44" s="58" t="s">
        <v>252</v>
      </c>
      <c r="D44" s="270">
        <f t="shared" si="0"/>
        <v>10000</v>
      </c>
      <c r="E44" s="270">
        <f>SUM(E45:E46)</f>
        <v>10000</v>
      </c>
      <c r="F44" s="145" t="s">
        <v>258</v>
      </c>
    </row>
    <row r="45" spans="1:6" ht="13.5">
      <c r="A45" s="142">
        <v>4251</v>
      </c>
      <c r="B45" s="146" t="s">
        <v>837</v>
      </c>
      <c r="C45" s="147" t="s">
        <v>226</v>
      </c>
      <c r="D45" s="139">
        <f t="shared" si="0"/>
        <v>7000</v>
      </c>
      <c r="E45" s="139">
        <v>7000</v>
      </c>
      <c r="F45" s="145" t="s">
        <v>258</v>
      </c>
    </row>
    <row r="46" spans="1:6" ht="13.5">
      <c r="A46" s="142">
        <v>4252</v>
      </c>
      <c r="B46" s="146" t="s">
        <v>838</v>
      </c>
      <c r="C46" s="147" t="s">
        <v>227</v>
      </c>
      <c r="D46" s="139">
        <f t="shared" si="0"/>
        <v>3000</v>
      </c>
      <c r="E46" s="139">
        <v>3000</v>
      </c>
      <c r="F46" s="145" t="s">
        <v>258</v>
      </c>
    </row>
    <row r="47" spans="1:6" ht="12.75" customHeight="1">
      <c r="A47" s="142">
        <v>4260</v>
      </c>
      <c r="B47" s="148" t="s">
        <v>839</v>
      </c>
      <c r="C47" s="58" t="s">
        <v>252</v>
      </c>
      <c r="D47" s="270">
        <f t="shared" si="0"/>
        <v>13599.7</v>
      </c>
      <c r="E47" s="270">
        <f>SUM(E48:E55)</f>
        <v>13599.7</v>
      </c>
      <c r="F47" s="145" t="s">
        <v>258</v>
      </c>
    </row>
    <row r="48" spans="1:6" ht="13.5">
      <c r="A48" s="142">
        <v>4261</v>
      </c>
      <c r="B48" s="146" t="s">
        <v>840</v>
      </c>
      <c r="C48" s="147" t="s">
        <v>228</v>
      </c>
      <c r="D48" s="139">
        <f t="shared" si="0"/>
        <v>1499.7</v>
      </c>
      <c r="E48" s="139">
        <v>1499.7</v>
      </c>
      <c r="F48" s="145" t="s">
        <v>258</v>
      </c>
    </row>
    <row r="49" spans="1:6" ht="13.5">
      <c r="A49" s="142">
        <v>4262</v>
      </c>
      <c r="B49" s="146" t="s">
        <v>841</v>
      </c>
      <c r="C49" s="147" t="s">
        <v>229</v>
      </c>
      <c r="D49" s="139">
        <f t="shared" si="0"/>
        <v>0</v>
      </c>
      <c r="E49" s="139">
        <v>0</v>
      </c>
      <c r="F49" s="145" t="s">
        <v>258</v>
      </c>
    </row>
    <row r="50" spans="1:6" ht="24" customHeight="1">
      <c r="A50" s="142">
        <v>4263</v>
      </c>
      <c r="B50" s="146" t="s">
        <v>842</v>
      </c>
      <c r="C50" s="147" t="s">
        <v>230</v>
      </c>
      <c r="D50" s="139">
        <f t="shared" si="0"/>
        <v>0</v>
      </c>
      <c r="E50" s="139">
        <v>0</v>
      </c>
      <c r="F50" s="145" t="s">
        <v>258</v>
      </c>
    </row>
    <row r="51" spans="1:6" ht="13.5">
      <c r="A51" s="142">
        <v>4264</v>
      </c>
      <c r="B51" s="150" t="s">
        <v>843</v>
      </c>
      <c r="C51" s="147" t="s">
        <v>231</v>
      </c>
      <c r="D51" s="139">
        <f t="shared" si="0"/>
        <v>8000</v>
      </c>
      <c r="E51" s="139">
        <v>8000</v>
      </c>
      <c r="F51" s="145" t="s">
        <v>258</v>
      </c>
    </row>
    <row r="52" spans="1:6" ht="15.75" customHeight="1">
      <c r="A52" s="142">
        <v>4265</v>
      </c>
      <c r="B52" s="150" t="s">
        <v>844</v>
      </c>
      <c r="C52" s="147" t="s">
        <v>232</v>
      </c>
      <c r="D52" s="139">
        <f t="shared" si="0"/>
        <v>0</v>
      </c>
      <c r="E52" s="139">
        <v>0</v>
      </c>
      <c r="F52" s="145" t="s">
        <v>258</v>
      </c>
    </row>
    <row r="53" spans="1:6" ht="13.5">
      <c r="A53" s="142">
        <v>4266</v>
      </c>
      <c r="B53" s="150" t="s">
        <v>845</v>
      </c>
      <c r="C53" s="147" t="s">
        <v>233</v>
      </c>
      <c r="D53" s="139">
        <f t="shared" si="0"/>
        <v>0</v>
      </c>
      <c r="E53" s="139">
        <v>0</v>
      </c>
      <c r="F53" s="145" t="s">
        <v>258</v>
      </c>
    </row>
    <row r="54" spans="1:6" ht="13.5">
      <c r="A54" s="142">
        <v>4267</v>
      </c>
      <c r="B54" s="150" t="s">
        <v>846</v>
      </c>
      <c r="C54" s="147" t="s">
        <v>234</v>
      </c>
      <c r="D54" s="139">
        <f t="shared" si="0"/>
        <v>1300</v>
      </c>
      <c r="E54" s="139">
        <v>1300</v>
      </c>
      <c r="F54" s="145" t="s">
        <v>258</v>
      </c>
    </row>
    <row r="55" spans="1:6" ht="14.25" customHeight="1">
      <c r="A55" s="142">
        <v>4268</v>
      </c>
      <c r="B55" s="150" t="s">
        <v>847</v>
      </c>
      <c r="C55" s="147" t="s">
        <v>235</v>
      </c>
      <c r="D55" s="139">
        <f t="shared" si="0"/>
        <v>2800</v>
      </c>
      <c r="E55" s="139">
        <v>2800</v>
      </c>
      <c r="F55" s="145" t="s">
        <v>258</v>
      </c>
    </row>
    <row r="56" spans="1:6" ht="15" customHeight="1">
      <c r="A56" s="142">
        <v>4300</v>
      </c>
      <c r="B56" s="151" t="s">
        <v>848</v>
      </c>
      <c r="C56" s="58" t="s">
        <v>252</v>
      </c>
      <c r="D56" s="139">
        <f t="shared" si="0"/>
        <v>0</v>
      </c>
      <c r="E56" s="139">
        <f>E57+E60</f>
        <v>0</v>
      </c>
      <c r="F56" s="145" t="s">
        <v>258</v>
      </c>
    </row>
    <row r="57" spans="1:6" ht="13.5" customHeight="1">
      <c r="A57" s="142">
        <v>4310</v>
      </c>
      <c r="B57" s="151" t="s">
        <v>849</v>
      </c>
      <c r="C57" s="58" t="s">
        <v>252</v>
      </c>
      <c r="D57" s="139">
        <f t="shared" si="0"/>
        <v>0</v>
      </c>
      <c r="E57" s="139"/>
      <c r="F57" s="139"/>
    </row>
    <row r="58" spans="1:6" ht="18.75" customHeight="1">
      <c r="A58" s="142">
        <v>4311</v>
      </c>
      <c r="B58" s="150" t="s">
        <v>850</v>
      </c>
      <c r="C58" s="147" t="s">
        <v>236</v>
      </c>
      <c r="D58" s="139">
        <f t="shared" si="0"/>
        <v>0</v>
      </c>
      <c r="E58" s="139">
        <v>0</v>
      </c>
      <c r="F58" s="145" t="s">
        <v>258</v>
      </c>
    </row>
    <row r="59" spans="1:6" ht="18.75" customHeight="1">
      <c r="A59" s="142">
        <v>4312</v>
      </c>
      <c r="B59" s="150" t="s">
        <v>851</v>
      </c>
      <c r="C59" s="147" t="s">
        <v>237</v>
      </c>
      <c r="D59" s="139">
        <f t="shared" si="0"/>
        <v>0</v>
      </c>
      <c r="E59" s="139">
        <v>0</v>
      </c>
      <c r="F59" s="145" t="s">
        <v>258</v>
      </c>
    </row>
    <row r="60" spans="1:6" ht="13.5" customHeight="1">
      <c r="A60" s="142">
        <v>4320</v>
      </c>
      <c r="B60" s="151" t="s">
        <v>852</v>
      </c>
      <c r="C60" s="58" t="s">
        <v>252</v>
      </c>
      <c r="D60" s="139">
        <f t="shared" si="0"/>
        <v>0</v>
      </c>
      <c r="E60" s="139">
        <f>SUM(E61:E62)</f>
        <v>0</v>
      </c>
      <c r="F60" s="145"/>
    </row>
    <row r="61" spans="1:6" ht="15.75" customHeight="1">
      <c r="A61" s="142">
        <v>4321</v>
      </c>
      <c r="B61" s="150" t="s">
        <v>853</v>
      </c>
      <c r="C61" s="147" t="s">
        <v>238</v>
      </c>
      <c r="D61" s="139">
        <f t="shared" si="0"/>
        <v>0</v>
      </c>
      <c r="E61" s="139">
        <v>0</v>
      </c>
      <c r="F61" s="145" t="s">
        <v>258</v>
      </c>
    </row>
    <row r="62" spans="1:6" ht="15.75" customHeight="1">
      <c r="A62" s="142">
        <v>4322</v>
      </c>
      <c r="B62" s="150" t="s">
        <v>854</v>
      </c>
      <c r="C62" s="147" t="s">
        <v>239</v>
      </c>
      <c r="D62" s="139">
        <f t="shared" si="0"/>
        <v>0</v>
      </c>
      <c r="E62" s="139">
        <v>0</v>
      </c>
      <c r="F62" s="145" t="s">
        <v>258</v>
      </c>
    </row>
    <row r="63" spans="1:6" ht="23.25" customHeight="1">
      <c r="A63" s="142">
        <v>4330</v>
      </c>
      <c r="B63" s="151" t="s">
        <v>855</v>
      </c>
      <c r="C63" s="58" t="s">
        <v>252</v>
      </c>
      <c r="D63" s="139">
        <f t="shared" si="0"/>
        <v>0</v>
      </c>
      <c r="E63" s="139">
        <f>SUM(E64:E66)</f>
        <v>0</v>
      </c>
      <c r="F63" s="145" t="s">
        <v>258</v>
      </c>
    </row>
    <row r="64" spans="1:6" ht="21.75" customHeight="1">
      <c r="A64" s="142">
        <v>4331</v>
      </c>
      <c r="B64" s="150" t="s">
        <v>856</v>
      </c>
      <c r="C64" s="147" t="s">
        <v>240</v>
      </c>
      <c r="D64" s="139">
        <f t="shared" si="0"/>
        <v>0</v>
      </c>
      <c r="E64" s="139">
        <v>0</v>
      </c>
      <c r="F64" s="145" t="s">
        <v>258</v>
      </c>
    </row>
    <row r="65" spans="1:6" ht="15" customHeight="1">
      <c r="A65" s="142">
        <v>4332</v>
      </c>
      <c r="B65" s="150" t="s">
        <v>857</v>
      </c>
      <c r="C65" s="147" t="s">
        <v>241</v>
      </c>
      <c r="D65" s="139">
        <f t="shared" si="0"/>
        <v>0</v>
      </c>
      <c r="E65" s="139">
        <v>0</v>
      </c>
      <c r="F65" s="145" t="s">
        <v>258</v>
      </c>
    </row>
    <row r="66" spans="1:6" ht="13.5" customHeight="1">
      <c r="A66" s="142">
        <v>4333</v>
      </c>
      <c r="B66" s="150" t="s">
        <v>858</v>
      </c>
      <c r="C66" s="147" t="s">
        <v>242</v>
      </c>
      <c r="D66" s="139">
        <f t="shared" si="0"/>
        <v>0</v>
      </c>
      <c r="E66" s="139">
        <v>0</v>
      </c>
      <c r="F66" s="145" t="s">
        <v>258</v>
      </c>
    </row>
    <row r="67" spans="1:6" ht="12.75" customHeight="1">
      <c r="A67" s="142">
        <v>4400</v>
      </c>
      <c r="B67" s="150" t="s">
        <v>859</v>
      </c>
      <c r="C67" s="58" t="s">
        <v>252</v>
      </c>
      <c r="D67" s="139">
        <f t="shared" si="0"/>
        <v>340267.2</v>
      </c>
      <c r="E67" s="139">
        <f>SUM(E68+E71)</f>
        <v>340267.2</v>
      </c>
      <c r="F67" s="145" t="s">
        <v>258</v>
      </c>
    </row>
    <row r="68" spans="1:6" ht="40.5" customHeight="1">
      <c r="A68" s="142">
        <v>4410</v>
      </c>
      <c r="B68" s="151" t="s">
        <v>860</v>
      </c>
      <c r="C68" s="58" t="s">
        <v>252</v>
      </c>
      <c r="D68" s="139">
        <f t="shared" si="0"/>
        <v>340267.2</v>
      </c>
      <c r="E68" s="139">
        <f>SUM(E69:E70)</f>
        <v>340267.2</v>
      </c>
      <c r="F68" s="139"/>
    </row>
    <row r="69" spans="1:6" ht="24" customHeight="1">
      <c r="A69" s="142">
        <v>4411</v>
      </c>
      <c r="B69" s="150" t="s">
        <v>861</v>
      </c>
      <c r="C69" s="147" t="s">
        <v>243</v>
      </c>
      <c r="D69" s="139">
        <f t="shared" si="0"/>
        <v>340267.2</v>
      </c>
      <c r="E69" s="139">
        <v>340267.2</v>
      </c>
      <c r="F69" s="145" t="s">
        <v>258</v>
      </c>
    </row>
    <row r="70" spans="1:6" ht="27.75" customHeight="1">
      <c r="A70" s="142">
        <v>4412</v>
      </c>
      <c r="B70" s="150" t="s">
        <v>862</v>
      </c>
      <c r="C70" s="147" t="s">
        <v>244</v>
      </c>
      <c r="D70" s="139">
        <f t="shared" si="0"/>
        <v>0</v>
      </c>
      <c r="E70" s="139">
        <v>0</v>
      </c>
      <c r="F70" s="145" t="s">
        <v>258</v>
      </c>
    </row>
    <row r="71" spans="1:6" ht="13.5" customHeight="1">
      <c r="A71" s="142">
        <v>4420</v>
      </c>
      <c r="B71" s="151" t="s">
        <v>863</v>
      </c>
      <c r="C71" s="58" t="s">
        <v>252</v>
      </c>
      <c r="D71" s="139">
        <f t="shared" si="0"/>
        <v>0</v>
      </c>
      <c r="E71" s="139">
        <f>SUM(E72:E73)</f>
        <v>0</v>
      </c>
      <c r="F71" s="145"/>
    </row>
    <row r="72" spans="1:6" ht="24" customHeight="1">
      <c r="A72" s="142">
        <v>4421</v>
      </c>
      <c r="B72" s="150" t="s">
        <v>864</v>
      </c>
      <c r="C72" s="147" t="s">
        <v>245</v>
      </c>
      <c r="D72" s="139">
        <f t="shared" si="0"/>
        <v>0</v>
      </c>
      <c r="E72" s="139">
        <v>0</v>
      </c>
      <c r="F72" s="145" t="s">
        <v>258</v>
      </c>
    </row>
    <row r="73" spans="1:6" ht="24" customHeight="1">
      <c r="A73" s="142">
        <v>4422</v>
      </c>
      <c r="B73" s="150" t="s">
        <v>865</v>
      </c>
      <c r="C73" s="147" t="s">
        <v>246</v>
      </c>
      <c r="D73" s="139">
        <f t="shared" si="0"/>
        <v>0</v>
      </c>
      <c r="E73" s="139">
        <v>0</v>
      </c>
      <c r="F73" s="145" t="s">
        <v>258</v>
      </c>
    </row>
    <row r="74" spans="1:6" ht="13.5" customHeight="1">
      <c r="A74" s="142">
        <v>4500</v>
      </c>
      <c r="B74" s="150" t="s">
        <v>866</v>
      </c>
      <c r="C74" s="58" t="s">
        <v>252</v>
      </c>
      <c r="D74" s="139">
        <f aca="true" t="shared" si="1" ref="D74:D137">SUM(E74:F74)</f>
        <v>0</v>
      </c>
      <c r="E74" s="139">
        <f>SUM(E75+E78+E81+E90)</f>
        <v>0</v>
      </c>
      <c r="F74" s="145" t="s">
        <v>258</v>
      </c>
    </row>
    <row r="75" spans="1:6" ht="23.25" customHeight="1">
      <c r="A75" s="142">
        <v>4510</v>
      </c>
      <c r="B75" s="150" t="s">
        <v>867</v>
      </c>
      <c r="C75" s="58" t="s">
        <v>252</v>
      </c>
      <c r="D75" s="139">
        <f t="shared" si="1"/>
        <v>0</v>
      </c>
      <c r="E75" s="139">
        <f>SUM(E76:E77)</f>
        <v>0</v>
      </c>
      <c r="F75" s="139"/>
    </row>
    <row r="76" spans="1:6" ht="24.75" customHeight="1">
      <c r="A76" s="142">
        <v>4511</v>
      </c>
      <c r="B76" s="152" t="s">
        <v>868</v>
      </c>
      <c r="C76" s="147" t="s">
        <v>247</v>
      </c>
      <c r="D76" s="139">
        <f t="shared" si="1"/>
        <v>0</v>
      </c>
      <c r="E76" s="139">
        <v>0</v>
      </c>
      <c r="F76" s="145" t="s">
        <v>258</v>
      </c>
    </row>
    <row r="77" spans="1:6" ht="24.75" customHeight="1">
      <c r="A77" s="142">
        <v>4512</v>
      </c>
      <c r="B77" s="150" t="s">
        <v>869</v>
      </c>
      <c r="C77" s="147" t="s">
        <v>248</v>
      </c>
      <c r="D77" s="139">
        <f t="shared" si="1"/>
        <v>0</v>
      </c>
      <c r="E77" s="139">
        <v>0</v>
      </c>
      <c r="F77" s="145" t="s">
        <v>258</v>
      </c>
    </row>
    <row r="78" spans="1:6" ht="24.75" customHeight="1">
      <c r="A78" s="142">
        <v>4520</v>
      </c>
      <c r="B78" s="150" t="s">
        <v>870</v>
      </c>
      <c r="C78" s="58" t="s">
        <v>252</v>
      </c>
      <c r="D78" s="139">
        <f t="shared" si="1"/>
        <v>0</v>
      </c>
      <c r="E78" s="139">
        <f>SUM(E79:E80)</f>
        <v>0</v>
      </c>
      <c r="F78" s="145"/>
    </row>
    <row r="79" spans="1:6" ht="24.75" customHeight="1">
      <c r="A79" s="142">
        <v>4521</v>
      </c>
      <c r="B79" s="150" t="s">
        <v>871</v>
      </c>
      <c r="C79" s="147" t="s">
        <v>249</v>
      </c>
      <c r="D79" s="139">
        <f t="shared" si="1"/>
        <v>0</v>
      </c>
      <c r="E79" s="139">
        <v>0</v>
      </c>
      <c r="F79" s="145" t="s">
        <v>258</v>
      </c>
    </row>
    <row r="80" spans="1:6" ht="25.5" customHeight="1">
      <c r="A80" s="142">
        <v>4522</v>
      </c>
      <c r="B80" s="150" t="s">
        <v>872</v>
      </c>
      <c r="C80" s="147" t="s">
        <v>250</v>
      </c>
      <c r="D80" s="139">
        <f t="shared" si="1"/>
        <v>0</v>
      </c>
      <c r="E80" s="139">
        <v>0</v>
      </c>
      <c r="F80" s="145" t="s">
        <v>258</v>
      </c>
    </row>
    <row r="81" spans="1:6" ht="24.75" customHeight="1">
      <c r="A81" s="142">
        <v>4530</v>
      </c>
      <c r="B81" s="151" t="s">
        <v>873</v>
      </c>
      <c r="C81" s="58" t="s">
        <v>252</v>
      </c>
      <c r="D81" s="139">
        <f t="shared" si="1"/>
        <v>0</v>
      </c>
      <c r="E81" s="139">
        <f>SUM(E82:E84)</f>
        <v>0</v>
      </c>
      <c r="F81" s="139">
        <f>SUM(F82:F84)</f>
        <v>0</v>
      </c>
    </row>
    <row r="82" spans="1:6" ht="25.5">
      <c r="A82" s="142">
        <v>4531</v>
      </c>
      <c r="B82" s="143" t="s">
        <v>874</v>
      </c>
      <c r="C82" s="60" t="s">
        <v>170</v>
      </c>
      <c r="D82" s="139">
        <f t="shared" si="1"/>
        <v>0</v>
      </c>
      <c r="E82" s="139">
        <v>0</v>
      </c>
      <c r="F82" s="139"/>
    </row>
    <row r="83" spans="1:6" ht="35.25" customHeight="1">
      <c r="A83" s="142">
        <v>4532</v>
      </c>
      <c r="B83" s="143" t="s">
        <v>875</v>
      </c>
      <c r="C83" s="147" t="s">
        <v>171</v>
      </c>
      <c r="D83" s="139">
        <f t="shared" si="1"/>
        <v>0</v>
      </c>
      <c r="E83" s="139">
        <v>0</v>
      </c>
      <c r="F83" s="139"/>
    </row>
    <row r="84" spans="1:6" ht="24" customHeight="1">
      <c r="A84" s="142">
        <v>4533</v>
      </c>
      <c r="B84" s="143" t="s">
        <v>876</v>
      </c>
      <c r="C84" s="147" t="s">
        <v>172</v>
      </c>
      <c r="D84" s="139">
        <f t="shared" si="1"/>
        <v>0</v>
      </c>
      <c r="E84" s="139">
        <v>0</v>
      </c>
      <c r="F84" s="139">
        <f>SUM(F85+F88+F89)</f>
        <v>0</v>
      </c>
    </row>
    <row r="85" spans="1:6" ht="25.5" customHeight="1">
      <c r="A85" s="142">
        <v>4534</v>
      </c>
      <c r="B85" s="153" t="s">
        <v>877</v>
      </c>
      <c r="C85" s="147"/>
      <c r="D85" s="139">
        <f t="shared" si="1"/>
        <v>0</v>
      </c>
      <c r="E85" s="139">
        <f>SUM(E86:E87)</f>
        <v>0</v>
      </c>
      <c r="F85" s="139">
        <f>SUM(F86:F87)</f>
        <v>0</v>
      </c>
    </row>
    <row r="86" spans="1:6" ht="26.25" customHeight="1">
      <c r="A86" s="154">
        <v>4535</v>
      </c>
      <c r="B86" s="153" t="s">
        <v>878</v>
      </c>
      <c r="C86" s="147"/>
      <c r="D86" s="139">
        <f t="shared" si="1"/>
        <v>0</v>
      </c>
      <c r="E86" s="139">
        <v>0</v>
      </c>
      <c r="F86" s="139"/>
    </row>
    <row r="87" spans="1:6" ht="16.5" customHeight="1">
      <c r="A87" s="142">
        <v>4536</v>
      </c>
      <c r="B87" s="153" t="s">
        <v>879</v>
      </c>
      <c r="C87" s="147"/>
      <c r="D87" s="139">
        <f t="shared" si="1"/>
        <v>0</v>
      </c>
      <c r="E87" s="139">
        <v>0</v>
      </c>
      <c r="F87" s="139"/>
    </row>
    <row r="88" spans="1:6" ht="16.5" customHeight="1">
      <c r="A88" s="142">
        <v>4537</v>
      </c>
      <c r="B88" s="153" t="s">
        <v>880</v>
      </c>
      <c r="C88" s="147"/>
      <c r="D88" s="139">
        <f t="shared" si="1"/>
        <v>0</v>
      </c>
      <c r="E88" s="139">
        <v>0</v>
      </c>
      <c r="F88" s="139"/>
    </row>
    <row r="89" spans="1:6" ht="12.75" customHeight="1">
      <c r="A89" s="142">
        <v>4538</v>
      </c>
      <c r="B89" s="153" t="s">
        <v>881</v>
      </c>
      <c r="C89" s="147"/>
      <c r="D89" s="139">
        <f>SUM(E89:F89)</f>
        <v>0</v>
      </c>
      <c r="E89" s="139">
        <v>0</v>
      </c>
      <c r="F89" s="139"/>
    </row>
    <row r="90" spans="1:6" ht="24" customHeight="1">
      <c r="A90" s="142">
        <v>4540</v>
      </c>
      <c r="B90" s="151" t="s">
        <v>882</v>
      </c>
      <c r="C90" s="58" t="s">
        <v>252</v>
      </c>
      <c r="D90" s="139">
        <f t="shared" si="1"/>
        <v>0</v>
      </c>
      <c r="E90" s="139"/>
      <c r="F90" s="139">
        <f>SUM(F91:F93)</f>
        <v>0</v>
      </c>
    </row>
    <row r="91" spans="1:6" ht="25.5">
      <c r="A91" s="142">
        <v>4541</v>
      </c>
      <c r="B91" s="143" t="s">
        <v>883</v>
      </c>
      <c r="C91" s="147" t="s">
        <v>173</v>
      </c>
      <c r="D91" s="139">
        <f t="shared" si="1"/>
        <v>0</v>
      </c>
      <c r="E91" s="145" t="s">
        <v>258</v>
      </c>
      <c r="F91" s="139">
        <v>0</v>
      </c>
    </row>
    <row r="92" spans="1:6" ht="33" customHeight="1">
      <c r="A92" s="142">
        <v>4542</v>
      </c>
      <c r="B92" s="143" t="s">
        <v>884</v>
      </c>
      <c r="C92" s="147" t="s">
        <v>174</v>
      </c>
      <c r="D92" s="139">
        <f t="shared" si="1"/>
        <v>0</v>
      </c>
      <c r="E92" s="145" t="s">
        <v>258</v>
      </c>
      <c r="F92" s="139">
        <v>0</v>
      </c>
    </row>
    <row r="93" spans="1:6" ht="16.5" customHeight="1">
      <c r="A93" s="142">
        <v>4543</v>
      </c>
      <c r="B93" s="143" t="s">
        <v>885</v>
      </c>
      <c r="C93" s="147" t="s">
        <v>175</v>
      </c>
      <c r="D93" s="139">
        <f t="shared" si="1"/>
        <v>0</v>
      </c>
      <c r="E93" s="145" t="s">
        <v>258</v>
      </c>
      <c r="F93" s="139">
        <f>SUM(F94+F97+F98)</f>
        <v>0</v>
      </c>
    </row>
    <row r="94" spans="1:6" ht="15.75" customHeight="1">
      <c r="A94" s="142">
        <v>4544</v>
      </c>
      <c r="B94" s="153" t="s">
        <v>886</v>
      </c>
      <c r="C94" s="147"/>
      <c r="D94" s="139">
        <f t="shared" si="1"/>
        <v>0</v>
      </c>
      <c r="E94" s="139">
        <f>SUM(E95:E96)</f>
        <v>0</v>
      </c>
      <c r="F94" s="139">
        <f>SUM(F95:F96)</f>
        <v>0</v>
      </c>
    </row>
    <row r="95" spans="1:6" ht="13.5">
      <c r="A95" s="154">
        <v>4545</v>
      </c>
      <c r="B95" s="153" t="s">
        <v>878</v>
      </c>
      <c r="C95" s="147"/>
      <c r="D95" s="139">
        <f t="shared" si="1"/>
        <v>0</v>
      </c>
      <c r="E95" s="139">
        <v>0</v>
      </c>
      <c r="F95" s="139"/>
    </row>
    <row r="96" spans="1:6" ht="13.5">
      <c r="A96" s="142">
        <v>4546</v>
      </c>
      <c r="B96" s="153" t="s">
        <v>887</v>
      </c>
      <c r="C96" s="147"/>
      <c r="D96" s="139">
        <f t="shared" si="1"/>
        <v>0</v>
      </c>
      <c r="E96" s="139">
        <v>0</v>
      </c>
      <c r="F96" s="139"/>
    </row>
    <row r="97" spans="1:6" ht="13.5">
      <c r="A97" s="142">
        <v>4547</v>
      </c>
      <c r="B97" s="153" t="s">
        <v>880</v>
      </c>
      <c r="C97" s="147"/>
      <c r="D97" s="139">
        <f t="shared" si="1"/>
        <v>0</v>
      </c>
      <c r="E97" s="139">
        <v>0</v>
      </c>
      <c r="F97" s="139"/>
    </row>
    <row r="98" spans="1:6" ht="13.5">
      <c r="A98" s="142">
        <v>4548</v>
      </c>
      <c r="B98" s="153" t="s">
        <v>881</v>
      </c>
      <c r="C98" s="147"/>
      <c r="D98" s="139">
        <f t="shared" si="1"/>
        <v>0</v>
      </c>
      <c r="E98" s="139">
        <v>0</v>
      </c>
      <c r="F98" s="139">
        <v>0</v>
      </c>
    </row>
    <row r="99" spans="1:6" ht="24" customHeight="1">
      <c r="A99" s="142">
        <v>4600</v>
      </c>
      <c r="B99" s="151" t="s">
        <v>888</v>
      </c>
      <c r="C99" s="58" t="s">
        <v>252</v>
      </c>
      <c r="D99" s="139">
        <f t="shared" si="1"/>
        <v>11500</v>
      </c>
      <c r="E99" s="139">
        <f>SUM(E100+E103+E108)</f>
        <v>11500</v>
      </c>
      <c r="F99" s="145" t="s">
        <v>258</v>
      </c>
    </row>
    <row r="100" spans="1:6" ht="13.5">
      <c r="A100" s="142">
        <v>4610</v>
      </c>
      <c r="B100" s="155" t="s">
        <v>889</v>
      </c>
      <c r="C100" s="156"/>
      <c r="D100" s="139">
        <f t="shared" si="1"/>
        <v>0</v>
      </c>
      <c r="E100" s="139">
        <f>SUM(E101:E102)</f>
        <v>0</v>
      </c>
      <c r="F100" s="145" t="s">
        <v>259</v>
      </c>
    </row>
    <row r="101" spans="1:6" ht="26.25" customHeight="1">
      <c r="A101" s="142">
        <v>4610</v>
      </c>
      <c r="B101" s="146" t="s">
        <v>890</v>
      </c>
      <c r="C101" s="156" t="s">
        <v>97</v>
      </c>
      <c r="D101" s="139">
        <f t="shared" si="1"/>
        <v>0</v>
      </c>
      <c r="E101" s="139">
        <v>0</v>
      </c>
      <c r="F101" s="145" t="s">
        <v>258</v>
      </c>
    </row>
    <row r="102" spans="1:6" ht="26.25" customHeight="1">
      <c r="A102" s="142">
        <v>4620</v>
      </c>
      <c r="B102" s="150" t="s">
        <v>891</v>
      </c>
      <c r="C102" s="156" t="s">
        <v>124</v>
      </c>
      <c r="D102" s="139">
        <f t="shared" si="1"/>
        <v>0</v>
      </c>
      <c r="E102" s="139">
        <v>0</v>
      </c>
      <c r="F102" s="145" t="s">
        <v>258</v>
      </c>
    </row>
    <row r="103" spans="1:6" ht="36" customHeight="1">
      <c r="A103" s="142">
        <v>4630</v>
      </c>
      <c r="B103" s="151" t="s">
        <v>892</v>
      </c>
      <c r="C103" s="58" t="s">
        <v>252</v>
      </c>
      <c r="D103" s="139">
        <f t="shared" si="1"/>
        <v>11500</v>
      </c>
      <c r="E103" s="139">
        <f>SUM(E104:E107)</f>
        <v>11500</v>
      </c>
      <c r="F103" s="145" t="s">
        <v>258</v>
      </c>
    </row>
    <row r="104" spans="1:6" ht="17.25" customHeight="1">
      <c r="A104" s="142">
        <v>4631</v>
      </c>
      <c r="B104" s="150" t="s">
        <v>893</v>
      </c>
      <c r="C104" s="147" t="s">
        <v>176</v>
      </c>
      <c r="D104" s="139">
        <f t="shared" si="1"/>
        <v>0</v>
      </c>
      <c r="E104" s="139">
        <v>0</v>
      </c>
      <c r="F104" s="145" t="s">
        <v>258</v>
      </c>
    </row>
    <row r="105" spans="1:6" ht="13.5">
      <c r="A105" s="142">
        <v>4632</v>
      </c>
      <c r="B105" s="146" t="s">
        <v>894</v>
      </c>
      <c r="C105" s="147" t="s">
        <v>177</v>
      </c>
      <c r="D105" s="139">
        <f t="shared" si="1"/>
        <v>3000</v>
      </c>
      <c r="E105" s="139">
        <v>3000</v>
      </c>
      <c r="F105" s="145" t="s">
        <v>258</v>
      </c>
    </row>
    <row r="106" spans="1:6" ht="13.5">
      <c r="A106" s="142">
        <v>4633</v>
      </c>
      <c r="B106" s="150" t="s">
        <v>895</v>
      </c>
      <c r="C106" s="147" t="s">
        <v>178</v>
      </c>
      <c r="D106" s="139">
        <f t="shared" si="1"/>
        <v>0</v>
      </c>
      <c r="E106" s="139">
        <v>0</v>
      </c>
      <c r="F106" s="145" t="s">
        <v>258</v>
      </c>
    </row>
    <row r="107" spans="1:6" ht="13.5">
      <c r="A107" s="142">
        <v>4634</v>
      </c>
      <c r="B107" s="150" t="s">
        <v>896</v>
      </c>
      <c r="C107" s="147" t="s">
        <v>179</v>
      </c>
      <c r="D107" s="139">
        <f t="shared" si="1"/>
        <v>8500</v>
      </c>
      <c r="E107" s="139">
        <v>8500</v>
      </c>
      <c r="F107" s="145" t="s">
        <v>258</v>
      </c>
    </row>
    <row r="108" spans="1:6" ht="12.75" customHeight="1">
      <c r="A108" s="142">
        <v>4640</v>
      </c>
      <c r="B108" s="151" t="s">
        <v>897</v>
      </c>
      <c r="C108" s="58" t="s">
        <v>252</v>
      </c>
      <c r="D108" s="139">
        <f t="shared" si="1"/>
        <v>0</v>
      </c>
      <c r="E108" s="139"/>
      <c r="F108" s="145" t="s">
        <v>258</v>
      </c>
    </row>
    <row r="109" spans="1:6" ht="13.5">
      <c r="A109" s="142">
        <v>4641</v>
      </c>
      <c r="B109" s="150" t="s">
        <v>898</v>
      </c>
      <c r="C109" s="147" t="s">
        <v>180</v>
      </c>
      <c r="D109" s="139">
        <f t="shared" si="1"/>
        <v>0</v>
      </c>
      <c r="E109" s="139">
        <v>0</v>
      </c>
      <c r="F109" s="145" t="s">
        <v>258</v>
      </c>
    </row>
    <row r="110" spans="1:6" ht="14.25" customHeight="1">
      <c r="A110" s="142">
        <v>4700</v>
      </c>
      <c r="B110" s="148" t="s">
        <v>899</v>
      </c>
      <c r="C110" s="58" t="s">
        <v>252</v>
      </c>
      <c r="D110" s="139">
        <f t="shared" si="1"/>
        <v>35800</v>
      </c>
      <c r="E110" s="139">
        <f>SUM(E111+E114+E119+E121+E124+E126+E128)</f>
        <v>35800</v>
      </c>
      <c r="F110" s="139"/>
    </row>
    <row r="111" spans="1:6" ht="35.25" customHeight="1">
      <c r="A111" s="142">
        <v>4710</v>
      </c>
      <c r="B111" s="148" t="s">
        <v>900</v>
      </c>
      <c r="C111" s="58" t="s">
        <v>252</v>
      </c>
      <c r="D111" s="139">
        <f t="shared" si="1"/>
        <v>500</v>
      </c>
      <c r="E111" s="139">
        <f>SUM(E112:E113)</f>
        <v>500</v>
      </c>
      <c r="F111" s="145" t="s">
        <v>258</v>
      </c>
    </row>
    <row r="112" spans="1:6" ht="38.25" customHeight="1">
      <c r="A112" s="142">
        <v>4711</v>
      </c>
      <c r="B112" s="146" t="s">
        <v>901</v>
      </c>
      <c r="C112" s="147" t="s">
        <v>181</v>
      </c>
      <c r="D112" s="139">
        <f t="shared" si="1"/>
        <v>0</v>
      </c>
      <c r="E112" s="139">
        <v>0</v>
      </c>
      <c r="F112" s="145" t="s">
        <v>258</v>
      </c>
    </row>
    <row r="113" spans="1:6" ht="25.5">
      <c r="A113" s="142">
        <v>4712</v>
      </c>
      <c r="B113" s="150" t="s">
        <v>902</v>
      </c>
      <c r="C113" s="147" t="s">
        <v>182</v>
      </c>
      <c r="D113" s="139">
        <f t="shared" si="1"/>
        <v>500</v>
      </c>
      <c r="E113" s="139">
        <v>500</v>
      </c>
      <c r="F113" s="145" t="s">
        <v>258</v>
      </c>
    </row>
    <row r="114" spans="1:6" ht="63" customHeight="1">
      <c r="A114" s="142">
        <v>4720</v>
      </c>
      <c r="B114" s="151" t="s">
        <v>903</v>
      </c>
      <c r="C114" s="58" t="s">
        <v>252</v>
      </c>
      <c r="D114" s="139">
        <f t="shared" si="1"/>
        <v>5100</v>
      </c>
      <c r="E114" s="139">
        <f>SUM(E115:E118)</f>
        <v>5100</v>
      </c>
      <c r="F114" s="145" t="s">
        <v>258</v>
      </c>
    </row>
    <row r="115" spans="1:6" ht="13.5">
      <c r="A115" s="142">
        <v>4721</v>
      </c>
      <c r="B115" s="150" t="s">
        <v>904</v>
      </c>
      <c r="C115" s="147" t="s">
        <v>188</v>
      </c>
      <c r="D115" s="139">
        <f t="shared" si="1"/>
        <v>0</v>
      </c>
      <c r="E115" s="139">
        <v>0</v>
      </c>
      <c r="F115" s="145" t="s">
        <v>258</v>
      </c>
    </row>
    <row r="116" spans="1:6" ht="13.5">
      <c r="A116" s="142">
        <v>4722</v>
      </c>
      <c r="B116" s="150" t="s">
        <v>905</v>
      </c>
      <c r="C116" s="157">
        <v>4822</v>
      </c>
      <c r="D116" s="139">
        <f t="shared" si="1"/>
        <v>0</v>
      </c>
      <c r="E116" s="139">
        <v>0</v>
      </c>
      <c r="F116" s="145" t="s">
        <v>258</v>
      </c>
    </row>
    <row r="117" spans="1:6" ht="13.5">
      <c r="A117" s="142">
        <v>4723</v>
      </c>
      <c r="B117" s="150" t="s">
        <v>906</v>
      </c>
      <c r="C117" s="147" t="s">
        <v>189</v>
      </c>
      <c r="D117" s="139">
        <f t="shared" si="1"/>
        <v>5100</v>
      </c>
      <c r="E117" s="139">
        <v>5100</v>
      </c>
      <c r="F117" s="145" t="s">
        <v>258</v>
      </c>
    </row>
    <row r="118" spans="1:6" ht="25.5">
      <c r="A118" s="142">
        <v>4724</v>
      </c>
      <c r="B118" s="150" t="s">
        <v>907</v>
      </c>
      <c r="C118" s="147" t="s">
        <v>190</v>
      </c>
      <c r="D118" s="139">
        <f t="shared" si="1"/>
        <v>0</v>
      </c>
      <c r="E118" s="139">
        <v>0</v>
      </c>
      <c r="F118" s="145" t="s">
        <v>258</v>
      </c>
    </row>
    <row r="119" spans="1:6" ht="28.5" customHeight="1">
      <c r="A119" s="142">
        <v>4730</v>
      </c>
      <c r="B119" s="151" t="s">
        <v>908</v>
      </c>
      <c r="C119" s="58" t="s">
        <v>252</v>
      </c>
      <c r="D119" s="139">
        <f t="shared" si="1"/>
        <v>200</v>
      </c>
      <c r="E119" s="139">
        <f>SUM(E120)</f>
        <v>200</v>
      </c>
      <c r="F119" s="145" t="s">
        <v>258</v>
      </c>
    </row>
    <row r="120" spans="1:6" ht="31.5" customHeight="1">
      <c r="A120" s="142">
        <v>4731</v>
      </c>
      <c r="B120" s="152" t="s">
        <v>909</v>
      </c>
      <c r="C120" s="147" t="s">
        <v>191</v>
      </c>
      <c r="D120" s="139">
        <f t="shared" si="1"/>
        <v>200</v>
      </c>
      <c r="E120" s="139">
        <v>200</v>
      </c>
      <c r="F120" s="145" t="s">
        <v>258</v>
      </c>
    </row>
    <row r="121" spans="1:6" ht="39.75" customHeight="1">
      <c r="A121" s="142">
        <v>4740</v>
      </c>
      <c r="B121" s="158" t="s">
        <v>910</v>
      </c>
      <c r="C121" s="58" t="s">
        <v>252</v>
      </c>
      <c r="D121" s="139">
        <f t="shared" si="1"/>
        <v>0</v>
      </c>
      <c r="E121" s="139">
        <f>SUM(E122:E123)</f>
        <v>0</v>
      </c>
      <c r="F121" s="145" t="s">
        <v>258</v>
      </c>
    </row>
    <row r="122" spans="1:6" ht="26.25" customHeight="1">
      <c r="A122" s="142">
        <v>4741</v>
      </c>
      <c r="B122" s="150" t="s">
        <v>911</v>
      </c>
      <c r="C122" s="147" t="s">
        <v>192</v>
      </c>
      <c r="D122" s="139">
        <f t="shared" si="1"/>
        <v>0</v>
      </c>
      <c r="E122" s="139">
        <v>0</v>
      </c>
      <c r="F122" s="145" t="s">
        <v>258</v>
      </c>
    </row>
    <row r="123" spans="1:6" ht="26.25" customHeight="1">
      <c r="A123" s="142">
        <v>4742</v>
      </c>
      <c r="B123" s="150" t="s">
        <v>912</v>
      </c>
      <c r="C123" s="147" t="s">
        <v>193</v>
      </c>
      <c r="D123" s="139">
        <f t="shared" si="1"/>
        <v>0</v>
      </c>
      <c r="E123" s="139">
        <v>0</v>
      </c>
      <c r="F123" s="145" t="s">
        <v>258</v>
      </c>
    </row>
    <row r="124" spans="1:6" ht="54" customHeight="1">
      <c r="A124" s="142">
        <v>4750</v>
      </c>
      <c r="B124" s="151" t="s">
        <v>913</v>
      </c>
      <c r="C124" s="58" t="s">
        <v>252</v>
      </c>
      <c r="D124" s="139">
        <f t="shared" si="1"/>
        <v>0</v>
      </c>
      <c r="E124" s="139">
        <f>SUM(E125)</f>
        <v>0</v>
      </c>
      <c r="F124" s="145" t="s">
        <v>258</v>
      </c>
    </row>
    <row r="125" spans="1:6" ht="36.75" customHeight="1">
      <c r="A125" s="142">
        <v>4751</v>
      </c>
      <c r="B125" s="150" t="s">
        <v>914</v>
      </c>
      <c r="C125" s="147" t="s">
        <v>194</v>
      </c>
      <c r="D125" s="139">
        <f t="shared" si="1"/>
        <v>0</v>
      </c>
      <c r="E125" s="139">
        <v>0</v>
      </c>
      <c r="F125" s="145" t="s">
        <v>258</v>
      </c>
    </row>
    <row r="126" spans="1:6" ht="14.25" customHeight="1">
      <c r="A126" s="142">
        <v>4760</v>
      </c>
      <c r="B126" s="158" t="s">
        <v>915</v>
      </c>
      <c r="C126" s="58" t="s">
        <v>252</v>
      </c>
      <c r="D126" s="139">
        <f t="shared" si="1"/>
        <v>0</v>
      </c>
      <c r="E126" s="139">
        <f>SUM(E127)</f>
        <v>0</v>
      </c>
      <c r="F126" s="145" t="s">
        <v>258</v>
      </c>
    </row>
    <row r="127" spans="1:6" ht="13.5">
      <c r="A127" s="142">
        <v>4761</v>
      </c>
      <c r="B127" s="150" t="s">
        <v>916</v>
      </c>
      <c r="C127" s="147" t="s">
        <v>195</v>
      </c>
      <c r="D127" s="139">
        <f t="shared" si="1"/>
        <v>0</v>
      </c>
      <c r="E127" s="139">
        <v>0</v>
      </c>
      <c r="F127" s="145" t="s">
        <v>258</v>
      </c>
    </row>
    <row r="128" spans="1:6" ht="35.25" customHeight="1">
      <c r="A128" s="142">
        <v>4770</v>
      </c>
      <c r="B128" s="151" t="s">
        <v>917</v>
      </c>
      <c r="C128" s="58" t="s">
        <v>252</v>
      </c>
      <c r="D128" s="139">
        <f t="shared" si="1"/>
        <v>30000</v>
      </c>
      <c r="E128" s="139">
        <f>SUM(E129)</f>
        <v>30000</v>
      </c>
      <c r="F128" s="139">
        <f>SUM(F129)</f>
        <v>0</v>
      </c>
    </row>
    <row r="129" spans="1:6" ht="13.5">
      <c r="A129" s="142">
        <v>4771</v>
      </c>
      <c r="B129" s="150" t="s">
        <v>918</v>
      </c>
      <c r="C129" s="147" t="s">
        <v>196</v>
      </c>
      <c r="D129" s="139">
        <f t="shared" si="1"/>
        <v>30000</v>
      </c>
      <c r="E129" s="139">
        <v>30000</v>
      </c>
      <c r="F129" s="139">
        <f>SUM(F130)</f>
        <v>0</v>
      </c>
    </row>
    <row r="130" spans="1:6" ht="27" customHeight="1">
      <c r="A130" s="142">
        <v>4772</v>
      </c>
      <c r="B130" s="152" t="s">
        <v>919</v>
      </c>
      <c r="C130" s="58" t="s">
        <v>252</v>
      </c>
      <c r="D130" s="139">
        <f t="shared" si="1"/>
        <v>0</v>
      </c>
      <c r="E130" s="139">
        <v>0</v>
      </c>
      <c r="F130" s="139"/>
    </row>
    <row r="131" spans="1:6" s="68" customFormat="1" ht="27" customHeight="1">
      <c r="A131" s="142">
        <v>5000</v>
      </c>
      <c r="B131" s="159" t="s">
        <v>920</v>
      </c>
      <c r="C131" s="58" t="s">
        <v>252</v>
      </c>
      <c r="D131" s="139">
        <f t="shared" si="1"/>
        <v>1000000</v>
      </c>
      <c r="E131" s="145" t="s">
        <v>258</v>
      </c>
      <c r="F131" s="139">
        <f>SUM(F132+F146+F151+F153)</f>
        <v>1000000</v>
      </c>
    </row>
    <row r="132" spans="1:6" ht="23.25" customHeight="1">
      <c r="A132" s="142">
        <v>5100</v>
      </c>
      <c r="B132" s="150" t="s">
        <v>921</v>
      </c>
      <c r="C132" s="58" t="s">
        <v>252</v>
      </c>
      <c r="D132" s="139">
        <f t="shared" si="1"/>
        <v>1000000</v>
      </c>
      <c r="E132" s="145" t="s">
        <v>258</v>
      </c>
      <c r="F132" s="139">
        <f>SUM(F133+F137+F141)</f>
        <v>1000000</v>
      </c>
    </row>
    <row r="133" spans="1:6" ht="13.5" customHeight="1">
      <c r="A133" s="142">
        <v>5110</v>
      </c>
      <c r="B133" s="151" t="s">
        <v>922</v>
      </c>
      <c r="C133" s="58" t="s">
        <v>252</v>
      </c>
      <c r="D133" s="139">
        <f t="shared" si="1"/>
        <v>942960</v>
      </c>
      <c r="E133" s="145"/>
      <c r="F133" s="139">
        <f>SUM(F134:F136)</f>
        <v>942960</v>
      </c>
    </row>
    <row r="134" spans="1:6" ht="13.5">
      <c r="A134" s="142">
        <v>5111</v>
      </c>
      <c r="B134" s="150" t="s">
        <v>923</v>
      </c>
      <c r="C134" s="159" t="s">
        <v>197</v>
      </c>
      <c r="D134" s="139">
        <f t="shared" si="1"/>
        <v>0</v>
      </c>
      <c r="E134" s="145" t="s">
        <v>258</v>
      </c>
      <c r="F134" s="139">
        <v>0</v>
      </c>
    </row>
    <row r="135" spans="1:6" ht="13.5">
      <c r="A135" s="142">
        <v>5112</v>
      </c>
      <c r="B135" s="150" t="s">
        <v>924</v>
      </c>
      <c r="C135" s="159" t="s">
        <v>198</v>
      </c>
      <c r="D135" s="139">
        <f t="shared" si="1"/>
        <v>564000</v>
      </c>
      <c r="E135" s="145" t="s">
        <v>258</v>
      </c>
      <c r="F135" s="139">
        <v>564000</v>
      </c>
    </row>
    <row r="136" spans="1:6" ht="13.5">
      <c r="A136" s="142">
        <v>5113</v>
      </c>
      <c r="B136" s="150" t="s">
        <v>925</v>
      </c>
      <c r="C136" s="159" t="s">
        <v>199</v>
      </c>
      <c r="D136" s="139">
        <f t="shared" si="1"/>
        <v>378960</v>
      </c>
      <c r="E136" s="145" t="s">
        <v>258</v>
      </c>
      <c r="F136" s="139">
        <v>378960</v>
      </c>
    </row>
    <row r="137" spans="1:6" ht="27" customHeight="1">
      <c r="A137" s="142">
        <v>5120</v>
      </c>
      <c r="B137" s="151" t="s">
        <v>926</v>
      </c>
      <c r="C137" s="58" t="s">
        <v>252</v>
      </c>
      <c r="D137" s="139">
        <f t="shared" si="1"/>
        <v>29200</v>
      </c>
      <c r="E137" s="139"/>
      <c r="F137" s="139">
        <f>SUM(F138:F140)</f>
        <v>29200</v>
      </c>
    </row>
    <row r="138" spans="1:6" ht="13.5">
      <c r="A138" s="142">
        <v>5121</v>
      </c>
      <c r="B138" s="150" t="s">
        <v>927</v>
      </c>
      <c r="C138" s="159" t="s">
        <v>200</v>
      </c>
      <c r="D138" s="139">
        <f aca="true" t="shared" si="2" ref="D138:D175">SUM(E138:F138)</f>
        <v>4000</v>
      </c>
      <c r="E138" s="145" t="s">
        <v>258</v>
      </c>
      <c r="F138" s="139">
        <v>4000</v>
      </c>
    </row>
    <row r="139" spans="1:6" ht="13.5">
      <c r="A139" s="142">
        <v>5122</v>
      </c>
      <c r="B139" s="150" t="s">
        <v>928</v>
      </c>
      <c r="C139" s="159" t="s">
        <v>201</v>
      </c>
      <c r="D139" s="139">
        <f t="shared" si="2"/>
        <v>7500</v>
      </c>
      <c r="E139" s="145" t="s">
        <v>258</v>
      </c>
      <c r="F139" s="139">
        <v>7500</v>
      </c>
    </row>
    <row r="140" spans="1:6" ht="13.5">
      <c r="A140" s="142">
        <v>5123</v>
      </c>
      <c r="B140" s="150" t="s">
        <v>929</v>
      </c>
      <c r="C140" s="159" t="s">
        <v>202</v>
      </c>
      <c r="D140" s="139">
        <f t="shared" si="2"/>
        <v>17700</v>
      </c>
      <c r="E140" s="145" t="s">
        <v>258</v>
      </c>
      <c r="F140" s="139">
        <v>17700</v>
      </c>
    </row>
    <row r="141" spans="1:6" ht="15" customHeight="1">
      <c r="A141" s="142">
        <v>5130</v>
      </c>
      <c r="B141" s="151" t="s">
        <v>930</v>
      </c>
      <c r="C141" s="58" t="s">
        <v>252</v>
      </c>
      <c r="D141" s="139">
        <f t="shared" si="2"/>
        <v>27840</v>
      </c>
      <c r="E141" s="139"/>
      <c r="F141" s="139">
        <f>SUM(F142:F145)</f>
        <v>27840</v>
      </c>
    </row>
    <row r="142" spans="1:6" ht="13.5">
      <c r="A142" s="142">
        <v>5131</v>
      </c>
      <c r="B142" s="150" t="s">
        <v>931</v>
      </c>
      <c r="C142" s="159" t="s">
        <v>203</v>
      </c>
      <c r="D142" s="139">
        <f t="shared" si="2"/>
        <v>0</v>
      </c>
      <c r="E142" s="145" t="s">
        <v>258</v>
      </c>
      <c r="F142" s="139">
        <v>0</v>
      </c>
    </row>
    <row r="143" spans="1:6" ht="13.5">
      <c r="A143" s="142">
        <v>5132</v>
      </c>
      <c r="B143" s="150" t="s">
        <v>932</v>
      </c>
      <c r="C143" s="159" t="s">
        <v>204</v>
      </c>
      <c r="D143" s="139">
        <f t="shared" si="2"/>
        <v>0</v>
      </c>
      <c r="E143" s="145" t="s">
        <v>258</v>
      </c>
      <c r="F143" s="139">
        <v>0</v>
      </c>
    </row>
    <row r="144" spans="1:6" ht="13.5" customHeight="1">
      <c r="A144" s="142">
        <v>5133</v>
      </c>
      <c r="B144" s="150" t="s">
        <v>933</v>
      </c>
      <c r="C144" s="159" t="s">
        <v>209</v>
      </c>
      <c r="D144" s="139">
        <f t="shared" si="2"/>
        <v>0</v>
      </c>
      <c r="E144" s="145"/>
      <c r="F144" s="139">
        <v>0</v>
      </c>
    </row>
    <row r="145" spans="1:6" ht="13.5">
      <c r="A145" s="142">
        <v>5134</v>
      </c>
      <c r="B145" s="150" t="s">
        <v>934</v>
      </c>
      <c r="C145" s="159" t="s">
        <v>210</v>
      </c>
      <c r="D145" s="139">
        <f t="shared" si="2"/>
        <v>27840</v>
      </c>
      <c r="E145" s="145"/>
      <c r="F145" s="139">
        <v>27840</v>
      </c>
    </row>
    <row r="146" spans="1:6" ht="12.75" customHeight="1">
      <c r="A146" s="142">
        <v>5200</v>
      </c>
      <c r="B146" s="151" t="s">
        <v>935</v>
      </c>
      <c r="C146" s="58" t="s">
        <v>252</v>
      </c>
      <c r="D146" s="139">
        <f t="shared" si="2"/>
        <v>0</v>
      </c>
      <c r="E146" s="145" t="s">
        <v>258</v>
      </c>
      <c r="F146" s="139">
        <f>SUM(F147:F150)</f>
        <v>0</v>
      </c>
    </row>
    <row r="147" spans="1:6" ht="13.5">
      <c r="A147" s="142">
        <v>5211</v>
      </c>
      <c r="B147" s="150" t="s">
        <v>936</v>
      </c>
      <c r="C147" s="159" t="s">
        <v>205</v>
      </c>
      <c r="D147" s="139">
        <f t="shared" si="2"/>
        <v>0</v>
      </c>
      <c r="E147" s="145" t="s">
        <v>258</v>
      </c>
      <c r="F147" s="139">
        <v>0</v>
      </c>
    </row>
    <row r="148" spans="1:6" ht="13.5">
      <c r="A148" s="142">
        <v>5221</v>
      </c>
      <c r="B148" s="150" t="s">
        <v>937</v>
      </c>
      <c r="C148" s="159" t="s">
        <v>206</v>
      </c>
      <c r="D148" s="139">
        <f t="shared" si="2"/>
        <v>0</v>
      </c>
      <c r="E148" s="145" t="s">
        <v>258</v>
      </c>
      <c r="F148" s="139">
        <v>0</v>
      </c>
    </row>
    <row r="149" spans="1:6" ht="24.75" customHeight="1">
      <c r="A149" s="142">
        <v>5231</v>
      </c>
      <c r="B149" s="150" t="s">
        <v>938</v>
      </c>
      <c r="C149" s="159" t="s">
        <v>207</v>
      </c>
      <c r="D149" s="139">
        <f t="shared" si="2"/>
        <v>0</v>
      </c>
      <c r="E149" s="145" t="s">
        <v>258</v>
      </c>
      <c r="F149" s="139">
        <v>0</v>
      </c>
    </row>
    <row r="150" spans="1:6" ht="14.25" customHeight="1">
      <c r="A150" s="142">
        <v>5241</v>
      </c>
      <c r="B150" s="150" t="s">
        <v>939</v>
      </c>
      <c r="C150" s="159" t="s">
        <v>208</v>
      </c>
      <c r="D150" s="139">
        <f t="shared" si="2"/>
        <v>0</v>
      </c>
      <c r="E150" s="145" t="s">
        <v>258</v>
      </c>
      <c r="F150" s="139">
        <v>0</v>
      </c>
    </row>
    <row r="151" spans="1:6" ht="15" customHeight="1">
      <c r="A151" s="142">
        <v>5300</v>
      </c>
      <c r="B151" s="151" t="s">
        <v>940</v>
      </c>
      <c r="C151" s="58" t="s">
        <v>252</v>
      </c>
      <c r="D151" s="139">
        <f t="shared" si="2"/>
        <v>0</v>
      </c>
      <c r="E151" s="145" t="s">
        <v>258</v>
      </c>
      <c r="F151" s="139">
        <f>SUM(F152)</f>
        <v>0</v>
      </c>
    </row>
    <row r="152" spans="1:6" ht="13.5">
      <c r="A152" s="142">
        <v>5311</v>
      </c>
      <c r="B152" s="150" t="s">
        <v>941</v>
      </c>
      <c r="C152" s="159" t="s">
        <v>211</v>
      </c>
      <c r="D152" s="139">
        <f t="shared" si="2"/>
        <v>0</v>
      </c>
      <c r="E152" s="145" t="s">
        <v>258</v>
      </c>
      <c r="F152" s="139">
        <v>0</v>
      </c>
    </row>
    <row r="153" spans="1:6" ht="15" customHeight="1">
      <c r="A153" s="142">
        <v>5400</v>
      </c>
      <c r="B153" s="151" t="s">
        <v>942</v>
      </c>
      <c r="C153" s="58" t="s">
        <v>252</v>
      </c>
      <c r="D153" s="139">
        <f t="shared" si="2"/>
        <v>0</v>
      </c>
      <c r="E153" s="145" t="s">
        <v>258</v>
      </c>
      <c r="F153" s="139">
        <f>SUM(F154:F157)</f>
        <v>0</v>
      </c>
    </row>
    <row r="154" spans="1:6" ht="13.5">
      <c r="A154" s="142">
        <v>5411</v>
      </c>
      <c r="B154" s="150" t="s">
        <v>943</v>
      </c>
      <c r="C154" s="159" t="s">
        <v>212</v>
      </c>
      <c r="D154" s="139">
        <f t="shared" si="2"/>
        <v>0</v>
      </c>
      <c r="E154" s="145" t="s">
        <v>258</v>
      </c>
      <c r="F154" s="139">
        <v>0</v>
      </c>
    </row>
    <row r="155" spans="1:6" ht="13.5">
      <c r="A155" s="142">
        <v>5421</v>
      </c>
      <c r="B155" s="150" t="s">
        <v>944</v>
      </c>
      <c r="C155" s="159" t="s">
        <v>213</v>
      </c>
      <c r="D155" s="139">
        <f t="shared" si="2"/>
        <v>0</v>
      </c>
      <c r="E155" s="145" t="s">
        <v>258</v>
      </c>
      <c r="F155" s="139">
        <v>0</v>
      </c>
    </row>
    <row r="156" spans="1:6" ht="13.5">
      <c r="A156" s="142">
        <v>5431</v>
      </c>
      <c r="B156" s="150" t="s">
        <v>945</v>
      </c>
      <c r="C156" s="159" t="s">
        <v>214</v>
      </c>
      <c r="D156" s="139">
        <f t="shared" si="2"/>
        <v>0</v>
      </c>
      <c r="E156" s="145" t="s">
        <v>258</v>
      </c>
      <c r="F156" s="139">
        <v>0</v>
      </c>
    </row>
    <row r="157" spans="1:6" ht="13.5">
      <c r="A157" s="142">
        <v>5441</v>
      </c>
      <c r="B157" s="160" t="s">
        <v>946</v>
      </c>
      <c r="C157" s="159" t="s">
        <v>215</v>
      </c>
      <c r="D157" s="139">
        <f t="shared" si="2"/>
        <v>0</v>
      </c>
      <c r="E157" s="145" t="s">
        <v>258</v>
      </c>
      <c r="F157" s="139">
        <v>0</v>
      </c>
    </row>
    <row r="158" spans="1:6" s="163" customFormat="1" ht="27.75" customHeight="1">
      <c r="A158" s="161" t="s">
        <v>82</v>
      </c>
      <c r="B158" s="146" t="s">
        <v>947</v>
      </c>
      <c r="C158" s="161" t="s">
        <v>252</v>
      </c>
      <c r="D158" s="139">
        <f t="shared" si="2"/>
        <v>-200000</v>
      </c>
      <c r="E158" s="162" t="s">
        <v>251</v>
      </c>
      <c r="F158" s="139">
        <f>SUM(F159,F163,F169,F171)</f>
        <v>-200000</v>
      </c>
    </row>
    <row r="159" spans="1:6" ht="27.75" customHeight="1">
      <c r="A159" s="106" t="s">
        <v>83</v>
      </c>
      <c r="B159" s="146" t="s">
        <v>948</v>
      </c>
      <c r="C159" s="58" t="s">
        <v>252</v>
      </c>
      <c r="D159" s="139">
        <f t="shared" si="2"/>
        <v>0</v>
      </c>
      <c r="E159" s="149" t="s">
        <v>251</v>
      </c>
      <c r="F159" s="139">
        <f>SUM(F160:F162)</f>
        <v>0</v>
      </c>
    </row>
    <row r="160" spans="1:6" ht="14.25" customHeight="1">
      <c r="A160" s="106" t="s">
        <v>84</v>
      </c>
      <c r="B160" s="148" t="s">
        <v>949</v>
      </c>
      <c r="C160" s="164" t="s">
        <v>128</v>
      </c>
      <c r="D160" s="139">
        <f t="shared" si="2"/>
        <v>0</v>
      </c>
      <c r="E160" s="139"/>
      <c r="F160" s="139">
        <v>0</v>
      </c>
    </row>
    <row r="161" spans="1:6" s="166" customFormat="1" ht="15" customHeight="1">
      <c r="A161" s="106" t="s">
        <v>85</v>
      </c>
      <c r="B161" s="148" t="s">
        <v>950</v>
      </c>
      <c r="C161" s="164" t="s">
        <v>129</v>
      </c>
      <c r="D161" s="139">
        <f t="shared" si="2"/>
        <v>0</v>
      </c>
      <c r="E161" s="165"/>
      <c r="F161" s="139">
        <v>0</v>
      </c>
    </row>
    <row r="162" spans="1:6" ht="13.5">
      <c r="A162" s="124" t="s">
        <v>86</v>
      </c>
      <c r="B162" s="148" t="s">
        <v>951</v>
      </c>
      <c r="C162" s="164" t="s">
        <v>130</v>
      </c>
      <c r="D162" s="139">
        <f t="shared" si="2"/>
        <v>0</v>
      </c>
      <c r="E162" s="149" t="s">
        <v>251</v>
      </c>
      <c r="F162" s="139">
        <v>0</v>
      </c>
    </row>
    <row r="163" spans="1:6" ht="27" customHeight="1">
      <c r="A163" s="124" t="s">
        <v>87</v>
      </c>
      <c r="B163" s="146" t="s">
        <v>952</v>
      </c>
      <c r="C163" s="58" t="s">
        <v>252</v>
      </c>
      <c r="D163" s="139">
        <f t="shared" si="2"/>
        <v>0</v>
      </c>
      <c r="E163" s="149" t="s">
        <v>251</v>
      </c>
      <c r="F163" s="139">
        <f>SUM(F164:F165)</f>
        <v>0</v>
      </c>
    </row>
    <row r="164" spans="1:6" ht="25.5">
      <c r="A164" s="124" t="s">
        <v>88</v>
      </c>
      <c r="B164" s="148" t="s">
        <v>953</v>
      </c>
      <c r="C164" s="35" t="s">
        <v>133</v>
      </c>
      <c r="D164" s="139">
        <f t="shared" si="2"/>
        <v>0</v>
      </c>
      <c r="E164" s="149" t="s">
        <v>251</v>
      </c>
      <c r="F164" s="139">
        <v>0</v>
      </c>
    </row>
    <row r="165" spans="1:6" ht="24" customHeight="1">
      <c r="A165" s="124" t="s">
        <v>89</v>
      </c>
      <c r="B165" s="148" t="s">
        <v>954</v>
      </c>
      <c r="C165" s="58" t="s">
        <v>252</v>
      </c>
      <c r="D165" s="139">
        <f t="shared" si="2"/>
        <v>0</v>
      </c>
      <c r="E165" s="149" t="s">
        <v>251</v>
      </c>
      <c r="F165" s="139">
        <f>SUM(F166:F168)</f>
        <v>0</v>
      </c>
    </row>
    <row r="166" spans="1:6" ht="14.25" customHeight="1">
      <c r="A166" s="124" t="s">
        <v>90</v>
      </c>
      <c r="B166" s="167" t="s">
        <v>955</v>
      </c>
      <c r="C166" s="164" t="s">
        <v>137</v>
      </c>
      <c r="D166" s="139">
        <f t="shared" si="2"/>
        <v>0</v>
      </c>
      <c r="E166" s="139"/>
      <c r="F166" s="139">
        <v>0</v>
      </c>
    </row>
    <row r="167" spans="1:6" ht="13.5">
      <c r="A167" s="168" t="s">
        <v>91</v>
      </c>
      <c r="B167" s="167" t="s">
        <v>956</v>
      </c>
      <c r="C167" s="35" t="s">
        <v>138</v>
      </c>
      <c r="D167" s="139">
        <f t="shared" si="2"/>
        <v>0</v>
      </c>
      <c r="E167" s="149" t="s">
        <v>251</v>
      </c>
      <c r="F167" s="139">
        <v>0</v>
      </c>
    </row>
    <row r="168" spans="1:6" ht="13.5">
      <c r="A168" s="124" t="s">
        <v>92</v>
      </c>
      <c r="B168" s="153" t="s">
        <v>957</v>
      </c>
      <c r="C168" s="35" t="s">
        <v>139</v>
      </c>
      <c r="D168" s="139">
        <f t="shared" si="2"/>
        <v>0</v>
      </c>
      <c r="E168" s="149" t="s">
        <v>251</v>
      </c>
      <c r="F168" s="139">
        <v>0</v>
      </c>
    </row>
    <row r="169" spans="1:6" ht="27" customHeight="1">
      <c r="A169" s="124" t="s">
        <v>93</v>
      </c>
      <c r="B169" s="146" t="s">
        <v>958</v>
      </c>
      <c r="C169" s="58" t="s">
        <v>252</v>
      </c>
      <c r="D169" s="139">
        <f t="shared" si="2"/>
        <v>0</v>
      </c>
      <c r="E169" s="149" t="s">
        <v>251</v>
      </c>
      <c r="F169" s="139">
        <f>SUM(F170)</f>
        <v>0</v>
      </c>
    </row>
    <row r="170" spans="1:6" ht="13.5">
      <c r="A170" s="168" t="s">
        <v>94</v>
      </c>
      <c r="B170" s="148" t="s">
        <v>959</v>
      </c>
      <c r="C170" s="169" t="s">
        <v>141</v>
      </c>
      <c r="D170" s="139">
        <f t="shared" si="2"/>
        <v>0</v>
      </c>
      <c r="E170" s="149" t="s">
        <v>251</v>
      </c>
      <c r="F170" s="139">
        <v>0</v>
      </c>
    </row>
    <row r="171" spans="1:6" ht="26.25" customHeight="1">
      <c r="A171" s="124" t="s">
        <v>95</v>
      </c>
      <c r="B171" s="146" t="s">
        <v>960</v>
      </c>
      <c r="C171" s="58" t="s">
        <v>252</v>
      </c>
      <c r="D171" s="139">
        <f t="shared" si="2"/>
        <v>-200000</v>
      </c>
      <c r="E171" s="149" t="s">
        <v>251</v>
      </c>
      <c r="F171" s="139">
        <f>SUM(F172:F175)</f>
        <v>-200000</v>
      </c>
    </row>
    <row r="172" spans="1:6" ht="13.5">
      <c r="A172" s="124" t="s">
        <v>96</v>
      </c>
      <c r="B172" s="148" t="s">
        <v>961</v>
      </c>
      <c r="C172" s="164" t="s">
        <v>142</v>
      </c>
      <c r="D172" s="139">
        <f t="shared" si="2"/>
        <v>-200000</v>
      </c>
      <c r="E172" s="149" t="s">
        <v>251</v>
      </c>
      <c r="F172" s="139">
        <v>-200000</v>
      </c>
    </row>
    <row r="173" spans="1:6" ht="13.5" customHeight="1">
      <c r="A173" s="168" t="s">
        <v>98</v>
      </c>
      <c r="B173" s="148" t="s">
        <v>962</v>
      </c>
      <c r="C173" s="169" t="s">
        <v>143</v>
      </c>
      <c r="D173" s="139">
        <f t="shared" si="2"/>
        <v>0</v>
      </c>
      <c r="E173" s="149" t="s">
        <v>251</v>
      </c>
      <c r="F173" s="139">
        <v>0</v>
      </c>
    </row>
    <row r="174" spans="1:6" ht="26.25" customHeight="1">
      <c r="A174" s="124" t="s">
        <v>99</v>
      </c>
      <c r="B174" s="148" t="s">
        <v>963</v>
      </c>
      <c r="C174" s="35" t="s">
        <v>144</v>
      </c>
      <c r="D174" s="139">
        <f t="shared" si="2"/>
        <v>0</v>
      </c>
      <c r="E174" s="149" t="s">
        <v>251</v>
      </c>
      <c r="F174" s="139">
        <v>0</v>
      </c>
    </row>
    <row r="175" spans="1:6" ht="25.5">
      <c r="A175" s="124" t="s">
        <v>100</v>
      </c>
      <c r="B175" s="148" t="s">
        <v>964</v>
      </c>
      <c r="C175" s="35" t="s">
        <v>145</v>
      </c>
      <c r="D175" s="139">
        <f t="shared" si="2"/>
        <v>0</v>
      </c>
      <c r="E175" s="149" t="s">
        <v>251</v>
      </c>
      <c r="F175" s="139">
        <v>0</v>
      </c>
    </row>
    <row r="176" spans="1:5" s="172" customFormat="1" ht="14.25">
      <c r="A176" s="57"/>
      <c r="B176" s="170"/>
      <c r="C176" s="171"/>
      <c r="E176" s="173"/>
    </row>
    <row r="177" s="172" customFormat="1" ht="13.5">
      <c r="C177" s="174"/>
    </row>
    <row r="178" s="172" customFormat="1" ht="13.5">
      <c r="C178" s="174"/>
    </row>
    <row r="179" s="172" customFormat="1" ht="13.5">
      <c r="C179" s="174"/>
    </row>
    <row r="180" s="172" customFormat="1" ht="13.5">
      <c r="C180" s="174"/>
    </row>
    <row r="181" s="172" customFormat="1" ht="13.5">
      <c r="C181" s="174"/>
    </row>
    <row r="182" s="172" customFormat="1" ht="13.5">
      <c r="C182" s="174"/>
    </row>
    <row r="183" s="172" customFormat="1" ht="13.5">
      <c r="C183" s="174"/>
    </row>
    <row r="184" s="172" customFormat="1" ht="13.5">
      <c r="C184" s="174"/>
    </row>
    <row r="185" s="172" customFormat="1" ht="13.5">
      <c r="C185" s="174"/>
    </row>
    <row r="186" s="172" customFormat="1" ht="13.5">
      <c r="C186" s="174"/>
    </row>
    <row r="187" s="172" customFormat="1" ht="13.5">
      <c r="C187" s="174"/>
    </row>
    <row r="188" s="172" customFormat="1" ht="13.5">
      <c r="C188" s="174"/>
    </row>
    <row r="189" s="172" customFormat="1" ht="13.5">
      <c r="C189" s="174"/>
    </row>
    <row r="190" s="172" customFormat="1" ht="13.5">
      <c r="C190" s="174"/>
    </row>
    <row r="191" s="172" customFormat="1" ht="13.5">
      <c r="C191" s="174"/>
    </row>
    <row r="192" s="172" customFormat="1" ht="13.5">
      <c r="C192" s="174"/>
    </row>
    <row r="193" s="172" customFormat="1" ht="13.5">
      <c r="C193" s="174"/>
    </row>
    <row r="194" s="172" customFormat="1" ht="13.5">
      <c r="C194" s="174"/>
    </row>
    <row r="195" s="172" customFormat="1" ht="13.5">
      <c r="C195" s="174"/>
    </row>
    <row r="196" s="172" customFormat="1" ht="13.5">
      <c r="C196" s="174"/>
    </row>
    <row r="197" s="172" customFormat="1" ht="13.5">
      <c r="C197" s="174"/>
    </row>
    <row r="198" s="172" customFormat="1" ht="13.5">
      <c r="C198" s="174"/>
    </row>
    <row r="199" s="172" customFormat="1" ht="13.5">
      <c r="C199" s="174"/>
    </row>
    <row r="200" s="172" customFormat="1" ht="13.5">
      <c r="C200" s="174"/>
    </row>
    <row r="201" s="172" customFormat="1" ht="13.5">
      <c r="C201" s="174"/>
    </row>
    <row r="202" s="172" customFormat="1" ht="13.5">
      <c r="C202" s="174"/>
    </row>
    <row r="203" s="172" customFormat="1" ht="13.5">
      <c r="C203" s="174"/>
    </row>
    <row r="204" s="172" customFormat="1" ht="13.5">
      <c r="C204" s="174"/>
    </row>
    <row r="205" s="172" customFormat="1" ht="13.5">
      <c r="C205" s="174"/>
    </row>
    <row r="206" s="172" customFormat="1" ht="13.5">
      <c r="C206" s="174"/>
    </row>
    <row r="207" s="172" customFormat="1" ht="13.5">
      <c r="C207" s="174"/>
    </row>
    <row r="208" s="172" customFormat="1" ht="13.5">
      <c r="C208" s="174"/>
    </row>
    <row r="209" s="172" customFormat="1" ht="13.5">
      <c r="C209" s="174"/>
    </row>
    <row r="210" s="172" customFormat="1" ht="13.5">
      <c r="C210" s="174"/>
    </row>
    <row r="211" s="172" customFormat="1" ht="13.5">
      <c r="C211" s="174"/>
    </row>
    <row r="212" s="172" customFormat="1" ht="13.5">
      <c r="C212" s="174"/>
    </row>
    <row r="213" s="172" customFormat="1" ht="13.5">
      <c r="C213" s="174"/>
    </row>
    <row r="214" s="172" customFormat="1" ht="13.5">
      <c r="C214" s="174"/>
    </row>
    <row r="215" s="172" customFormat="1" ht="13.5">
      <c r="C215" s="174"/>
    </row>
    <row r="216" s="172" customFormat="1" ht="13.5">
      <c r="C216" s="174"/>
    </row>
    <row r="217" s="172" customFormat="1" ht="13.5">
      <c r="C217" s="174"/>
    </row>
    <row r="218" s="172" customFormat="1" ht="13.5">
      <c r="C218" s="174"/>
    </row>
    <row r="219" s="172" customFormat="1" ht="13.5">
      <c r="C219" s="174"/>
    </row>
    <row r="220" s="172" customFormat="1" ht="13.5">
      <c r="C220" s="174"/>
    </row>
    <row r="221" s="172" customFormat="1" ht="13.5">
      <c r="C221" s="174"/>
    </row>
    <row r="222" s="172" customFormat="1" ht="13.5">
      <c r="C222" s="174"/>
    </row>
    <row r="223" s="172" customFormat="1" ht="13.5">
      <c r="C223" s="174"/>
    </row>
    <row r="224" s="172" customFormat="1" ht="13.5">
      <c r="C224" s="174"/>
    </row>
    <row r="225" s="172" customFormat="1" ht="13.5">
      <c r="C225" s="174"/>
    </row>
    <row r="226" s="172" customFormat="1" ht="13.5">
      <c r="C226" s="174"/>
    </row>
    <row r="227" s="172" customFormat="1" ht="13.5">
      <c r="C227" s="174"/>
    </row>
    <row r="228" s="172" customFormat="1" ht="13.5">
      <c r="C228" s="174"/>
    </row>
    <row r="229" s="172" customFormat="1" ht="13.5">
      <c r="C229" s="174"/>
    </row>
    <row r="230" s="172" customFormat="1" ht="13.5">
      <c r="C230" s="174"/>
    </row>
    <row r="231" s="172" customFormat="1" ht="13.5">
      <c r="C231" s="174"/>
    </row>
    <row r="232" s="172" customFormat="1" ht="13.5">
      <c r="C232" s="174"/>
    </row>
    <row r="233" s="172" customFormat="1" ht="13.5">
      <c r="C233" s="174"/>
    </row>
    <row r="234" s="172" customFormat="1" ht="13.5">
      <c r="C234" s="174"/>
    </row>
    <row r="235" s="172" customFormat="1" ht="13.5">
      <c r="C235" s="174"/>
    </row>
    <row r="236" s="172" customFormat="1" ht="13.5">
      <c r="C236" s="174"/>
    </row>
    <row r="237" s="172" customFormat="1" ht="13.5">
      <c r="C237" s="174"/>
    </row>
    <row r="238" s="172" customFormat="1" ht="13.5">
      <c r="C238" s="174"/>
    </row>
    <row r="239" s="172" customFormat="1" ht="13.5">
      <c r="C239" s="174"/>
    </row>
    <row r="240" s="172" customFormat="1" ht="13.5">
      <c r="C240" s="174"/>
    </row>
    <row r="241" s="172" customFormat="1" ht="13.5">
      <c r="C241" s="174"/>
    </row>
    <row r="242" s="172" customFormat="1" ht="13.5">
      <c r="C242" s="174"/>
    </row>
    <row r="243" s="172" customFormat="1" ht="13.5">
      <c r="C243" s="174"/>
    </row>
    <row r="244" s="172" customFormat="1" ht="13.5">
      <c r="C244" s="174"/>
    </row>
    <row r="245" s="172" customFormat="1" ht="13.5">
      <c r="C245" s="174"/>
    </row>
    <row r="246" s="172" customFormat="1" ht="13.5">
      <c r="C246" s="174"/>
    </row>
    <row r="247" s="172" customFormat="1" ht="13.5">
      <c r="C247" s="174"/>
    </row>
    <row r="248" s="172" customFormat="1" ht="13.5">
      <c r="C248" s="174"/>
    </row>
    <row r="249" s="172" customFormat="1" ht="13.5">
      <c r="C249" s="174"/>
    </row>
    <row r="250" s="172" customFormat="1" ht="13.5">
      <c r="C250" s="174"/>
    </row>
    <row r="251" s="172" customFormat="1" ht="13.5">
      <c r="C251" s="174"/>
    </row>
    <row r="252" s="172" customFormat="1" ht="13.5">
      <c r="C252" s="174"/>
    </row>
    <row r="253" s="172" customFormat="1" ht="13.5">
      <c r="C253" s="174"/>
    </row>
    <row r="254" s="172" customFormat="1" ht="13.5">
      <c r="C254" s="174"/>
    </row>
    <row r="255" s="172" customFormat="1" ht="13.5">
      <c r="C255" s="174"/>
    </row>
    <row r="256" s="172" customFormat="1" ht="13.5">
      <c r="C256" s="174"/>
    </row>
    <row r="257" s="172" customFormat="1" ht="13.5">
      <c r="C257" s="174"/>
    </row>
    <row r="258" s="172" customFormat="1" ht="13.5">
      <c r="C258" s="174"/>
    </row>
    <row r="259" s="172" customFormat="1" ht="13.5">
      <c r="C259" s="174"/>
    </row>
    <row r="260" s="172" customFormat="1" ht="13.5">
      <c r="C260" s="174"/>
    </row>
    <row r="261" s="172" customFormat="1" ht="13.5">
      <c r="C261" s="174"/>
    </row>
    <row r="262" s="172" customFormat="1" ht="13.5">
      <c r="C262" s="174"/>
    </row>
    <row r="263" s="172" customFormat="1" ht="13.5">
      <c r="C263" s="174"/>
    </row>
    <row r="264" s="172" customFormat="1" ht="13.5">
      <c r="C264" s="174"/>
    </row>
    <row r="265" s="172" customFormat="1" ht="13.5">
      <c r="C265" s="174"/>
    </row>
    <row r="266" s="172" customFormat="1" ht="13.5">
      <c r="C266" s="174"/>
    </row>
    <row r="267" s="172" customFormat="1" ht="13.5">
      <c r="C267" s="174"/>
    </row>
    <row r="268" s="172" customFormat="1" ht="13.5">
      <c r="C268" s="174"/>
    </row>
    <row r="269" s="172" customFormat="1" ht="13.5">
      <c r="C269" s="174"/>
    </row>
    <row r="270" s="172" customFormat="1" ht="13.5">
      <c r="C270" s="174"/>
    </row>
    <row r="271" s="172" customFormat="1" ht="13.5">
      <c r="C271" s="174"/>
    </row>
    <row r="272" s="172" customFormat="1" ht="13.5">
      <c r="C272" s="174"/>
    </row>
    <row r="273" s="172" customFormat="1" ht="13.5">
      <c r="C273" s="174"/>
    </row>
    <row r="274" s="172" customFormat="1" ht="13.5">
      <c r="C274" s="174"/>
    </row>
    <row r="275" s="172" customFormat="1" ht="13.5">
      <c r="C275" s="174"/>
    </row>
    <row r="276" s="172" customFormat="1" ht="13.5">
      <c r="C276" s="174"/>
    </row>
    <row r="277" s="172" customFormat="1" ht="13.5">
      <c r="C277" s="174"/>
    </row>
    <row r="278" s="172" customFormat="1" ht="13.5">
      <c r="C278" s="174"/>
    </row>
    <row r="279" s="172" customFormat="1" ht="13.5">
      <c r="C279" s="174"/>
    </row>
    <row r="280" s="172" customFormat="1" ht="13.5">
      <c r="C280" s="174"/>
    </row>
    <row r="281" s="172" customFormat="1" ht="13.5">
      <c r="C281" s="174"/>
    </row>
    <row r="282" s="172" customFormat="1" ht="13.5">
      <c r="C282" s="174"/>
    </row>
    <row r="283" s="172" customFormat="1" ht="13.5">
      <c r="C283" s="174"/>
    </row>
    <row r="284" s="172" customFormat="1" ht="13.5">
      <c r="C284" s="174"/>
    </row>
    <row r="285" s="172" customFormat="1" ht="13.5">
      <c r="C285" s="174"/>
    </row>
    <row r="286" s="172" customFormat="1" ht="13.5">
      <c r="C286" s="174"/>
    </row>
    <row r="287" s="172" customFormat="1" ht="13.5">
      <c r="C287" s="174"/>
    </row>
    <row r="288" s="172" customFormat="1" ht="13.5">
      <c r="C288" s="174"/>
    </row>
    <row r="289" s="172" customFormat="1" ht="13.5">
      <c r="C289" s="174"/>
    </row>
    <row r="290" s="172" customFormat="1" ht="13.5">
      <c r="C290" s="174"/>
    </row>
    <row r="291" s="172" customFormat="1" ht="13.5">
      <c r="C291" s="174"/>
    </row>
    <row r="292" s="172" customFormat="1" ht="13.5">
      <c r="C292" s="174"/>
    </row>
    <row r="293" s="172" customFormat="1" ht="13.5">
      <c r="C293" s="174"/>
    </row>
    <row r="294" s="172" customFormat="1" ht="13.5">
      <c r="C294" s="174"/>
    </row>
    <row r="295" s="172" customFormat="1" ht="13.5">
      <c r="C295" s="174"/>
    </row>
    <row r="296" s="172" customFormat="1" ht="13.5">
      <c r="C296" s="174"/>
    </row>
    <row r="297" s="172" customFormat="1" ht="13.5">
      <c r="C297" s="174"/>
    </row>
    <row r="298" s="172" customFormat="1" ht="13.5">
      <c r="C298" s="174"/>
    </row>
    <row r="299" s="172" customFormat="1" ht="13.5">
      <c r="C299" s="174"/>
    </row>
    <row r="300" s="172" customFormat="1" ht="13.5">
      <c r="C300" s="174"/>
    </row>
    <row r="301" s="172" customFormat="1" ht="13.5">
      <c r="C301" s="174"/>
    </row>
    <row r="302" s="172" customFormat="1" ht="13.5">
      <c r="C302" s="174"/>
    </row>
    <row r="303" s="172" customFormat="1" ht="13.5">
      <c r="C303" s="174"/>
    </row>
    <row r="304" s="172" customFormat="1" ht="13.5">
      <c r="C304" s="174"/>
    </row>
    <row r="305" s="172" customFormat="1" ht="13.5">
      <c r="C305" s="174"/>
    </row>
    <row r="306" s="172" customFormat="1" ht="13.5">
      <c r="C306" s="174"/>
    </row>
    <row r="307" s="172" customFormat="1" ht="13.5">
      <c r="C307" s="174"/>
    </row>
    <row r="308" s="172" customFormat="1" ht="13.5">
      <c r="C308" s="174"/>
    </row>
    <row r="309" s="172" customFormat="1" ht="13.5">
      <c r="C309" s="174"/>
    </row>
    <row r="310" s="172" customFormat="1" ht="13.5">
      <c r="C310" s="174"/>
    </row>
    <row r="311" s="172" customFormat="1" ht="13.5">
      <c r="C311" s="174"/>
    </row>
    <row r="312" s="172" customFormat="1" ht="13.5">
      <c r="C312" s="174"/>
    </row>
    <row r="313" s="172" customFormat="1" ht="13.5">
      <c r="C313" s="174"/>
    </row>
    <row r="314" s="172" customFormat="1" ht="13.5">
      <c r="C314" s="174"/>
    </row>
    <row r="315" s="172" customFormat="1" ht="13.5">
      <c r="C315" s="174"/>
    </row>
    <row r="316" s="172" customFormat="1" ht="13.5">
      <c r="C316" s="174"/>
    </row>
    <row r="317" s="172" customFormat="1" ht="13.5">
      <c r="C317" s="174"/>
    </row>
    <row r="318" s="172" customFormat="1" ht="13.5">
      <c r="C318" s="174"/>
    </row>
    <row r="319" s="172" customFormat="1" ht="13.5">
      <c r="C319" s="174"/>
    </row>
    <row r="320" s="172" customFormat="1" ht="13.5">
      <c r="C320" s="174"/>
    </row>
    <row r="321" s="172" customFormat="1" ht="13.5">
      <c r="C321" s="174"/>
    </row>
    <row r="322" s="172" customFormat="1" ht="13.5">
      <c r="C322" s="174"/>
    </row>
    <row r="323" s="172" customFormat="1" ht="13.5">
      <c r="C323" s="174"/>
    </row>
    <row r="324" s="172" customFormat="1" ht="13.5">
      <c r="C324" s="174"/>
    </row>
    <row r="325" s="172" customFormat="1" ht="13.5">
      <c r="C325" s="174"/>
    </row>
    <row r="326" s="172" customFormat="1" ht="13.5">
      <c r="C326" s="174"/>
    </row>
    <row r="327" s="172" customFormat="1" ht="13.5">
      <c r="C327" s="174"/>
    </row>
    <row r="328" s="172" customFormat="1" ht="13.5">
      <c r="C328" s="174"/>
    </row>
    <row r="329" s="172" customFormat="1" ht="13.5">
      <c r="C329" s="174"/>
    </row>
    <row r="330" s="172" customFormat="1" ht="13.5">
      <c r="C330" s="174"/>
    </row>
    <row r="331" s="172" customFormat="1" ht="13.5">
      <c r="C331" s="174"/>
    </row>
    <row r="332" s="172" customFormat="1" ht="13.5">
      <c r="C332" s="174"/>
    </row>
    <row r="333" s="172" customFormat="1" ht="13.5">
      <c r="C333" s="174"/>
    </row>
    <row r="334" s="172" customFormat="1" ht="13.5">
      <c r="C334" s="174"/>
    </row>
    <row r="335" s="172" customFormat="1" ht="13.5">
      <c r="C335" s="174"/>
    </row>
    <row r="336" s="172" customFormat="1" ht="13.5">
      <c r="C336" s="174"/>
    </row>
    <row r="337" s="172" customFormat="1" ht="13.5">
      <c r="C337" s="174"/>
    </row>
    <row r="338" s="172" customFormat="1" ht="13.5">
      <c r="C338" s="174"/>
    </row>
    <row r="339" s="172" customFormat="1" ht="13.5">
      <c r="C339" s="174"/>
    </row>
    <row r="340" s="172" customFormat="1" ht="13.5">
      <c r="C340" s="174"/>
    </row>
    <row r="341" s="172" customFormat="1" ht="13.5">
      <c r="C341" s="174"/>
    </row>
    <row r="342" s="172" customFormat="1" ht="13.5">
      <c r="C342" s="174"/>
    </row>
    <row r="343" s="172" customFormat="1" ht="13.5">
      <c r="C343" s="174"/>
    </row>
    <row r="344" s="172" customFormat="1" ht="13.5">
      <c r="C344" s="174"/>
    </row>
    <row r="345" s="172" customFormat="1" ht="13.5">
      <c r="C345" s="174"/>
    </row>
    <row r="346" s="172" customFormat="1" ht="13.5">
      <c r="C346" s="174"/>
    </row>
    <row r="347" s="172" customFormat="1" ht="13.5">
      <c r="C347" s="174"/>
    </row>
    <row r="348" s="172" customFormat="1" ht="13.5">
      <c r="C348" s="174"/>
    </row>
    <row r="349" s="172" customFormat="1" ht="13.5">
      <c r="C349" s="174"/>
    </row>
    <row r="350" s="172" customFormat="1" ht="13.5">
      <c r="C350" s="174"/>
    </row>
    <row r="351" s="172" customFormat="1" ht="13.5">
      <c r="C351" s="174"/>
    </row>
    <row r="352" s="172" customFormat="1" ht="13.5">
      <c r="C352" s="174"/>
    </row>
    <row r="353" s="172" customFormat="1" ht="13.5">
      <c r="C353" s="174"/>
    </row>
    <row r="354" s="172" customFormat="1" ht="13.5">
      <c r="C354" s="174"/>
    </row>
    <row r="355" s="172" customFormat="1" ht="13.5">
      <c r="C355" s="174"/>
    </row>
    <row r="356" s="172" customFormat="1" ht="13.5">
      <c r="C356" s="174"/>
    </row>
    <row r="357" s="172" customFormat="1" ht="13.5">
      <c r="C357" s="174"/>
    </row>
    <row r="358" s="172" customFormat="1" ht="13.5">
      <c r="C358" s="174"/>
    </row>
    <row r="359" s="172" customFormat="1" ht="13.5">
      <c r="C359" s="174"/>
    </row>
    <row r="360" s="172" customFormat="1" ht="13.5">
      <c r="C360" s="174"/>
    </row>
    <row r="361" s="172" customFormat="1" ht="13.5">
      <c r="C361" s="174"/>
    </row>
    <row r="362" s="172" customFormat="1" ht="13.5">
      <c r="C362" s="174"/>
    </row>
    <row r="363" s="172" customFormat="1" ht="13.5">
      <c r="C363" s="174"/>
    </row>
    <row r="364" s="172" customFormat="1" ht="13.5">
      <c r="C364" s="174"/>
    </row>
    <row r="365" s="172" customFormat="1" ht="13.5">
      <c r="C365" s="174"/>
    </row>
    <row r="366" s="172" customFormat="1" ht="13.5">
      <c r="C366" s="174"/>
    </row>
    <row r="367" s="172" customFormat="1" ht="13.5">
      <c r="C367" s="174"/>
    </row>
    <row r="368" s="172" customFormat="1" ht="13.5">
      <c r="C368" s="174"/>
    </row>
    <row r="369" s="172" customFormat="1" ht="13.5">
      <c r="C369" s="174"/>
    </row>
    <row r="370" s="172" customFormat="1" ht="13.5">
      <c r="C370" s="174"/>
    </row>
    <row r="371" s="172" customFormat="1" ht="13.5">
      <c r="C371" s="174"/>
    </row>
    <row r="372" s="172" customFormat="1" ht="13.5">
      <c r="C372" s="174"/>
    </row>
    <row r="373" s="172" customFormat="1" ht="13.5">
      <c r="C373" s="174"/>
    </row>
    <row r="374" s="172" customFormat="1" ht="13.5">
      <c r="C374" s="174"/>
    </row>
    <row r="375" s="172" customFormat="1" ht="13.5">
      <c r="C375" s="174"/>
    </row>
    <row r="376" s="172" customFormat="1" ht="13.5">
      <c r="C376" s="174"/>
    </row>
    <row r="377" s="172" customFormat="1" ht="13.5">
      <c r="C377" s="174"/>
    </row>
    <row r="378" s="172" customFormat="1" ht="13.5">
      <c r="C378" s="174"/>
    </row>
    <row r="379" s="172" customFormat="1" ht="13.5">
      <c r="C379" s="174"/>
    </row>
    <row r="380" s="172" customFormat="1" ht="13.5">
      <c r="C380" s="174"/>
    </row>
    <row r="381" s="172" customFormat="1" ht="13.5">
      <c r="C381" s="174"/>
    </row>
    <row r="382" s="172" customFormat="1" ht="13.5">
      <c r="C382" s="174"/>
    </row>
    <row r="383" s="172" customFormat="1" ht="13.5">
      <c r="C383" s="174"/>
    </row>
    <row r="384" s="172" customFormat="1" ht="13.5">
      <c r="C384" s="174"/>
    </row>
    <row r="385" s="172" customFormat="1" ht="13.5">
      <c r="C385" s="174"/>
    </row>
    <row r="386" s="172" customFormat="1" ht="13.5">
      <c r="C386" s="174"/>
    </row>
    <row r="387" s="172" customFormat="1" ht="13.5">
      <c r="C387" s="174"/>
    </row>
    <row r="388" s="172" customFormat="1" ht="13.5">
      <c r="C388" s="174"/>
    </row>
    <row r="389" s="172" customFormat="1" ht="13.5">
      <c r="C389" s="174"/>
    </row>
    <row r="390" s="172" customFormat="1" ht="13.5">
      <c r="C390" s="174"/>
    </row>
    <row r="391" s="172" customFormat="1" ht="13.5">
      <c r="C391" s="174"/>
    </row>
    <row r="392" s="172" customFormat="1" ht="13.5">
      <c r="C392" s="174"/>
    </row>
    <row r="393" s="172" customFormat="1" ht="13.5">
      <c r="C393" s="174"/>
    </row>
    <row r="394" s="172" customFormat="1" ht="13.5">
      <c r="C394" s="174"/>
    </row>
    <row r="395" s="172" customFormat="1" ht="13.5">
      <c r="C395" s="174"/>
    </row>
    <row r="396" s="172" customFormat="1" ht="13.5">
      <c r="C396" s="174"/>
    </row>
    <row r="397" s="172" customFormat="1" ht="13.5">
      <c r="C397" s="174"/>
    </row>
    <row r="398" s="172" customFormat="1" ht="13.5">
      <c r="C398" s="174"/>
    </row>
    <row r="399" s="172" customFormat="1" ht="13.5">
      <c r="C399" s="174"/>
    </row>
    <row r="400" s="172" customFormat="1" ht="13.5">
      <c r="C400" s="174"/>
    </row>
    <row r="401" s="172" customFormat="1" ht="13.5">
      <c r="C401" s="174"/>
    </row>
    <row r="402" s="172" customFormat="1" ht="13.5">
      <c r="C402" s="174"/>
    </row>
    <row r="403" s="172" customFormat="1" ht="13.5">
      <c r="C403" s="174"/>
    </row>
    <row r="404" s="172" customFormat="1" ht="13.5">
      <c r="C404" s="174"/>
    </row>
    <row r="405" s="172" customFormat="1" ht="13.5">
      <c r="C405" s="174"/>
    </row>
    <row r="406" s="172" customFormat="1" ht="13.5">
      <c r="C406" s="174"/>
    </row>
    <row r="407" s="172" customFormat="1" ht="13.5">
      <c r="C407" s="174"/>
    </row>
    <row r="408" s="172" customFormat="1" ht="13.5">
      <c r="C408" s="174"/>
    </row>
    <row r="409" s="172" customFormat="1" ht="13.5">
      <c r="C409" s="174"/>
    </row>
    <row r="410" s="172" customFormat="1" ht="13.5">
      <c r="C410" s="174"/>
    </row>
    <row r="411" s="172" customFormat="1" ht="13.5">
      <c r="C411" s="174"/>
    </row>
    <row r="412" s="172" customFormat="1" ht="13.5">
      <c r="C412" s="174"/>
    </row>
    <row r="413" s="172" customFormat="1" ht="13.5">
      <c r="C413" s="174"/>
    </row>
    <row r="414" s="172" customFormat="1" ht="13.5">
      <c r="C414" s="174"/>
    </row>
    <row r="415" s="172" customFormat="1" ht="13.5">
      <c r="C415" s="174"/>
    </row>
    <row r="416" s="172" customFormat="1" ht="13.5">
      <c r="C416" s="174"/>
    </row>
    <row r="417" s="172" customFormat="1" ht="13.5">
      <c r="C417" s="174"/>
    </row>
    <row r="418" s="172" customFormat="1" ht="13.5">
      <c r="C418" s="174"/>
    </row>
    <row r="419" s="172" customFormat="1" ht="13.5">
      <c r="C419" s="174"/>
    </row>
    <row r="420" s="172" customFormat="1" ht="13.5">
      <c r="C420" s="174"/>
    </row>
    <row r="421" s="172" customFormat="1" ht="13.5">
      <c r="C421" s="174"/>
    </row>
    <row r="422" s="172" customFormat="1" ht="13.5">
      <c r="C422" s="174"/>
    </row>
    <row r="423" s="172" customFormat="1" ht="13.5">
      <c r="C423" s="174"/>
    </row>
    <row r="424" s="172" customFormat="1" ht="13.5">
      <c r="C424" s="174"/>
    </row>
    <row r="425" s="172" customFormat="1" ht="13.5">
      <c r="C425" s="174"/>
    </row>
    <row r="426" s="172" customFormat="1" ht="13.5">
      <c r="C426" s="174"/>
    </row>
    <row r="427" s="172" customFormat="1" ht="13.5">
      <c r="C427" s="174"/>
    </row>
    <row r="428" s="172" customFormat="1" ht="13.5">
      <c r="C428" s="174"/>
    </row>
    <row r="429" s="172" customFormat="1" ht="13.5">
      <c r="C429" s="174"/>
    </row>
    <row r="430" s="172" customFormat="1" ht="13.5">
      <c r="C430" s="174"/>
    </row>
    <row r="431" s="172" customFormat="1" ht="13.5">
      <c r="C431" s="174"/>
    </row>
    <row r="432" s="172" customFormat="1" ht="13.5">
      <c r="C432" s="174"/>
    </row>
    <row r="433" s="172" customFormat="1" ht="13.5">
      <c r="C433" s="174"/>
    </row>
    <row r="434" s="172" customFormat="1" ht="13.5">
      <c r="C434" s="174"/>
    </row>
    <row r="435" s="172" customFormat="1" ht="13.5">
      <c r="C435" s="174"/>
    </row>
    <row r="436" s="172" customFormat="1" ht="13.5">
      <c r="C436" s="174"/>
    </row>
    <row r="437" s="172" customFormat="1" ht="13.5">
      <c r="C437" s="174"/>
    </row>
    <row r="438" s="172" customFormat="1" ht="13.5">
      <c r="C438" s="174"/>
    </row>
    <row r="439" s="172" customFormat="1" ht="13.5">
      <c r="C439" s="174"/>
    </row>
    <row r="440" s="172" customFormat="1" ht="13.5">
      <c r="C440" s="174"/>
    </row>
    <row r="441" s="172" customFormat="1" ht="13.5">
      <c r="C441" s="174"/>
    </row>
    <row r="442" s="172" customFormat="1" ht="13.5">
      <c r="C442" s="174"/>
    </row>
    <row r="443" s="172" customFormat="1" ht="13.5">
      <c r="C443" s="174"/>
    </row>
    <row r="444" s="172" customFormat="1" ht="13.5">
      <c r="C444" s="174"/>
    </row>
    <row r="445" s="172" customFormat="1" ht="13.5">
      <c r="C445" s="174"/>
    </row>
    <row r="446" s="172" customFormat="1" ht="13.5">
      <c r="C446" s="174"/>
    </row>
    <row r="447" s="172" customFormat="1" ht="13.5">
      <c r="C447" s="174"/>
    </row>
    <row r="448" s="172" customFormat="1" ht="13.5">
      <c r="C448" s="174"/>
    </row>
    <row r="449" s="172" customFormat="1" ht="13.5">
      <c r="C449" s="174"/>
    </row>
    <row r="450" s="172" customFormat="1" ht="13.5">
      <c r="C450" s="174"/>
    </row>
  </sheetData>
  <sheetProtection/>
  <mergeCells count="8">
    <mergeCell ref="A3:F3"/>
    <mergeCell ref="A1:F1"/>
    <mergeCell ref="A6:A7"/>
    <mergeCell ref="E5:F5"/>
    <mergeCell ref="E6:F6"/>
    <mergeCell ref="D6:D7"/>
    <mergeCell ref="B6:B7"/>
    <mergeCell ref="D2:F2"/>
  </mergeCells>
  <printOptions/>
  <pageMargins left="0.25" right="0.25" top="0.75" bottom="0.75" header="0.3" footer="0.3"/>
  <pageSetup firstPageNumber="20" useFirstPageNumber="1" horizontalDpi="600" verticalDpi="600" orientation="portrait" paperSize="9" r:id="rId1"/>
  <headerFooter alignWithMargins="0">
    <oddFooter>&amp;CPage &amp;P&amp;RBudge-2023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6"/>
  <sheetViews>
    <sheetView showGridLines="0" zoomScale="120" zoomScaleNormal="120" zoomScalePageLayoutView="0" workbookViewId="0" topLeftCell="A1">
      <selection activeCell="D2" sqref="D2:F2"/>
    </sheetView>
  </sheetViews>
  <sheetFormatPr defaultColWidth="9.140625" defaultRowHeight="12.75"/>
  <cols>
    <col min="1" max="1" width="6.28125" style="4" customWidth="1"/>
    <col min="2" max="2" width="44.8515625" style="4" customWidth="1"/>
    <col min="3" max="3" width="12.57421875" style="4" customWidth="1"/>
    <col min="4" max="4" width="14.00390625" style="4" customWidth="1"/>
    <col min="5" max="5" width="11.7109375" style="4" customWidth="1"/>
    <col min="6" max="6" width="11.140625" style="4" customWidth="1"/>
    <col min="7" max="7" width="7.28125" style="4" customWidth="1"/>
    <col min="8" max="16384" width="9.140625" style="4" customWidth="1"/>
  </cols>
  <sheetData>
    <row r="1" spans="1:5" ht="13.5">
      <c r="A1" s="316" t="s">
        <v>985</v>
      </c>
      <c r="B1" s="316"/>
      <c r="C1" s="316"/>
      <c r="D1" s="316"/>
      <c r="E1" s="316"/>
    </row>
    <row r="2" spans="4:6" ht="41.25" customHeight="1">
      <c r="D2" s="310" t="s">
        <v>1160</v>
      </c>
      <c r="E2" s="310"/>
      <c r="F2" s="310"/>
    </row>
    <row r="3" spans="4:6" ht="7.5" customHeight="1" hidden="1">
      <c r="D3" s="5"/>
      <c r="E3" s="5"/>
      <c r="F3" s="5"/>
    </row>
    <row r="4" spans="1:5" ht="35.25" customHeight="1">
      <c r="A4" s="317" t="s">
        <v>989</v>
      </c>
      <c r="B4" s="317"/>
      <c r="C4" s="317"/>
      <c r="D4" s="317"/>
      <c r="E4" s="317"/>
    </row>
    <row r="5" spans="1:4" ht="6.75" customHeight="1">
      <c r="A5" s="6" t="s">
        <v>126</v>
      </c>
      <c r="B5" s="6"/>
      <c r="C5" s="6"/>
      <c r="D5" s="6"/>
    </row>
    <row r="6" ht="13.5">
      <c r="E6" s="7" t="s">
        <v>536</v>
      </c>
    </row>
    <row r="7" spans="1:7" ht="30" customHeight="1">
      <c r="A7" s="318" t="s">
        <v>988</v>
      </c>
      <c r="B7" s="318"/>
      <c r="C7" s="319" t="s">
        <v>987</v>
      </c>
      <c r="D7" s="324" t="s">
        <v>522</v>
      </c>
      <c r="E7" s="324"/>
      <c r="F7" s="273"/>
      <c r="G7" s="273"/>
    </row>
    <row r="8" spans="1:7" ht="27">
      <c r="A8" s="318"/>
      <c r="B8" s="318"/>
      <c r="C8" s="321"/>
      <c r="D8" s="10" t="s">
        <v>523</v>
      </c>
      <c r="E8" s="10" t="s">
        <v>524</v>
      </c>
      <c r="F8" s="273"/>
      <c r="G8" s="273"/>
    </row>
    <row r="9" spans="1:7" ht="13.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274"/>
      <c r="G9" s="274"/>
    </row>
    <row r="10" spans="1:7" ht="30" customHeight="1">
      <c r="A10" s="12">
        <v>8000</v>
      </c>
      <c r="B10" s="13" t="s">
        <v>547</v>
      </c>
      <c r="C10" s="14">
        <f>SUM(D10:E10)</f>
        <v>-885000</v>
      </c>
      <c r="D10" s="15">
        <f>'Հատված 1'!E9-'Հատված 2'!H8</f>
        <v>-85000</v>
      </c>
      <c r="E10" s="15">
        <f>'Հատված 1'!F9-'Հատված 2'!I8</f>
        <v>-800000</v>
      </c>
      <c r="F10" s="275"/>
      <c r="G10" s="275"/>
    </row>
    <row r="12" spans="4:5" ht="13.5">
      <c r="D12" s="16"/>
      <c r="E12" s="16"/>
    </row>
    <row r="14" spans="1:6" ht="13.5">
      <c r="A14" s="208"/>
      <c r="B14" s="208"/>
      <c r="C14" s="208"/>
      <c r="D14" s="208"/>
      <c r="E14" s="208" t="s">
        <v>986</v>
      </c>
      <c r="F14" s="208"/>
    </row>
    <row r="15" spans="1:6" ht="36.75" customHeight="1">
      <c r="A15" s="3"/>
      <c r="B15" s="3"/>
      <c r="C15" s="3"/>
      <c r="D15" s="310" t="s">
        <v>1160</v>
      </c>
      <c r="E15" s="310"/>
      <c r="F15" s="310"/>
    </row>
    <row r="16" ht="7.5" customHeight="1">
      <c r="B16" s="17"/>
    </row>
    <row r="17" spans="1:6" ht="42.75" customHeight="1">
      <c r="A17" s="317" t="s">
        <v>545</v>
      </c>
      <c r="B17" s="317"/>
      <c r="C17" s="317"/>
      <c r="D17" s="317"/>
      <c r="E17" s="317"/>
      <c r="F17" s="317"/>
    </row>
    <row r="18" ht="4.5" customHeight="1">
      <c r="A18" s="6" t="s">
        <v>169</v>
      </c>
    </row>
    <row r="19" spans="5:6" ht="9.75" customHeight="1">
      <c r="E19" s="311" t="s">
        <v>536</v>
      </c>
      <c r="F19" s="311"/>
    </row>
    <row r="20" spans="1:6" ht="37.5" customHeight="1">
      <c r="A20" s="314" t="s">
        <v>991</v>
      </c>
      <c r="B20" s="314" t="s">
        <v>546</v>
      </c>
      <c r="C20" s="312" t="s">
        <v>103</v>
      </c>
      <c r="D20" s="319" t="s">
        <v>990</v>
      </c>
      <c r="E20" s="322" t="s">
        <v>1012</v>
      </c>
      <c r="F20" s="323"/>
    </row>
    <row r="21" spans="1:6" ht="27">
      <c r="A21" s="315"/>
      <c r="B21" s="315"/>
      <c r="C21" s="313"/>
      <c r="D21" s="320"/>
      <c r="E21" s="10" t="s">
        <v>523</v>
      </c>
      <c r="F21" s="10" t="s">
        <v>524</v>
      </c>
    </row>
    <row r="22" spans="1:6" ht="13.5">
      <c r="A22" s="11">
        <v>1</v>
      </c>
      <c r="B22" s="11">
        <v>2</v>
      </c>
      <c r="C22" s="11" t="s">
        <v>104</v>
      </c>
      <c r="D22" s="11">
        <v>4</v>
      </c>
      <c r="E22" s="11">
        <v>5</v>
      </c>
      <c r="F22" s="11">
        <v>6</v>
      </c>
    </row>
    <row r="23" spans="1:6" s="6" customFormat="1" ht="13.5" customHeight="1">
      <c r="A23" s="12">
        <v>8010</v>
      </c>
      <c r="B23" s="19" t="s">
        <v>548</v>
      </c>
      <c r="C23" s="20"/>
      <c r="D23" s="21">
        <f>E23+F23</f>
        <v>885000</v>
      </c>
      <c r="E23" s="22">
        <f>E24+E63</f>
        <v>85000</v>
      </c>
      <c r="F23" s="22">
        <f>F24+F63</f>
        <v>800000</v>
      </c>
    </row>
    <row r="24" spans="1:6" ht="12" customHeight="1">
      <c r="A24" s="12">
        <v>8100</v>
      </c>
      <c r="B24" s="19" t="s">
        <v>549</v>
      </c>
      <c r="C24" s="9"/>
      <c r="D24" s="21">
        <f>E24+F24</f>
        <v>885000</v>
      </c>
      <c r="E24" s="15">
        <f>E25+E44</f>
        <v>85000</v>
      </c>
      <c r="F24" s="15">
        <f>F25+F44</f>
        <v>800000</v>
      </c>
    </row>
    <row r="25" spans="1:6" ht="12.75" customHeight="1">
      <c r="A25" s="23">
        <v>8110</v>
      </c>
      <c r="B25" s="24" t="s">
        <v>550</v>
      </c>
      <c r="C25" s="9"/>
      <c r="D25" s="21">
        <f aca="true" t="shared" si="0" ref="D25:D36">SUM(E25:F25)</f>
        <v>0</v>
      </c>
      <c r="E25" s="25">
        <f>E29</f>
        <v>0</v>
      </c>
      <c r="F25" s="25">
        <f>F26+F29</f>
        <v>0</v>
      </c>
    </row>
    <row r="26" spans="1:6" ht="40.5" customHeight="1">
      <c r="A26" s="23">
        <v>8111</v>
      </c>
      <c r="B26" s="26" t="s">
        <v>551</v>
      </c>
      <c r="C26" s="9"/>
      <c r="D26" s="21">
        <f t="shared" si="0"/>
        <v>0</v>
      </c>
      <c r="E26" s="27" t="s">
        <v>127</v>
      </c>
      <c r="F26" s="25">
        <f>SUM(F27:F28)</f>
        <v>0</v>
      </c>
    </row>
    <row r="27" spans="1:6" ht="14.25">
      <c r="A27" s="23">
        <v>8112</v>
      </c>
      <c r="B27" s="28" t="s">
        <v>552</v>
      </c>
      <c r="C27" s="29" t="s">
        <v>112</v>
      </c>
      <c r="D27" s="21">
        <f t="shared" si="0"/>
        <v>0</v>
      </c>
      <c r="E27" s="27" t="s">
        <v>127</v>
      </c>
      <c r="F27" s="14"/>
    </row>
    <row r="28" spans="1:6" ht="14.25">
      <c r="A28" s="23">
        <v>8113</v>
      </c>
      <c r="B28" s="28" t="s">
        <v>553</v>
      </c>
      <c r="C28" s="29" t="s">
        <v>113</v>
      </c>
      <c r="D28" s="21">
        <f t="shared" si="0"/>
        <v>0</v>
      </c>
      <c r="E28" s="27" t="s">
        <v>127</v>
      </c>
      <c r="F28" s="14"/>
    </row>
    <row r="29" spans="1:6" ht="30" customHeight="1">
      <c r="A29" s="23">
        <v>8120</v>
      </c>
      <c r="B29" s="26" t="s">
        <v>554</v>
      </c>
      <c r="C29" s="29"/>
      <c r="D29" s="21">
        <f t="shared" si="0"/>
        <v>0</v>
      </c>
      <c r="E29" s="25">
        <f>E37</f>
        <v>0</v>
      </c>
      <c r="F29" s="25">
        <f>F30+F37</f>
        <v>0</v>
      </c>
    </row>
    <row r="30" spans="1:6" s="30" customFormat="1" ht="14.25" customHeight="1">
      <c r="A30" s="23">
        <v>8121</v>
      </c>
      <c r="B30" s="26" t="s">
        <v>555</v>
      </c>
      <c r="C30" s="29"/>
      <c r="D30" s="21">
        <f t="shared" si="0"/>
        <v>0</v>
      </c>
      <c r="E30" s="27" t="s">
        <v>127</v>
      </c>
      <c r="F30" s="14">
        <f>F31+F36</f>
        <v>0</v>
      </c>
    </row>
    <row r="31" spans="1:6" s="30" customFormat="1" ht="12.75" customHeight="1">
      <c r="A31" s="12">
        <v>8122</v>
      </c>
      <c r="B31" s="24" t="s">
        <v>556</v>
      </c>
      <c r="C31" s="29" t="s">
        <v>114</v>
      </c>
      <c r="D31" s="21">
        <f t="shared" si="0"/>
        <v>0</v>
      </c>
      <c r="E31" s="27" t="s">
        <v>127</v>
      </c>
      <c r="F31" s="14">
        <f>F32+F33</f>
        <v>0</v>
      </c>
    </row>
    <row r="32" spans="1:6" s="30" customFormat="1" ht="14.25">
      <c r="A32" s="12">
        <v>8123</v>
      </c>
      <c r="B32" s="31" t="s">
        <v>557</v>
      </c>
      <c r="C32" s="29"/>
      <c r="D32" s="21">
        <f t="shared" si="0"/>
        <v>0</v>
      </c>
      <c r="E32" s="27" t="s">
        <v>127</v>
      </c>
      <c r="F32" s="14"/>
    </row>
    <row r="33" spans="1:6" s="30" customFormat="1" ht="14.25">
      <c r="A33" s="12">
        <v>8124</v>
      </c>
      <c r="B33" s="31" t="s">
        <v>558</v>
      </c>
      <c r="C33" s="29"/>
      <c r="D33" s="21">
        <f t="shared" si="0"/>
        <v>0</v>
      </c>
      <c r="E33" s="27" t="s">
        <v>127</v>
      </c>
      <c r="F33" s="14">
        <v>0</v>
      </c>
    </row>
    <row r="34" spans="1:6" s="30" customFormat="1" ht="24.75" customHeight="1">
      <c r="A34" s="12">
        <v>8130</v>
      </c>
      <c r="B34" s="24" t="s">
        <v>559</v>
      </c>
      <c r="C34" s="29" t="s">
        <v>115</v>
      </c>
      <c r="D34" s="21">
        <f t="shared" si="0"/>
        <v>0</v>
      </c>
      <c r="E34" s="27" t="s">
        <v>127</v>
      </c>
      <c r="F34" s="14">
        <f>SUM(F35:F36)</f>
        <v>0</v>
      </c>
    </row>
    <row r="35" spans="1:6" s="30" customFormat="1" ht="14.25">
      <c r="A35" s="12">
        <v>8131</v>
      </c>
      <c r="B35" s="31" t="s">
        <v>560</v>
      </c>
      <c r="C35" s="29"/>
      <c r="D35" s="21">
        <f t="shared" si="0"/>
        <v>0</v>
      </c>
      <c r="E35" s="27" t="s">
        <v>127</v>
      </c>
      <c r="F35" s="14"/>
    </row>
    <row r="36" spans="1:6" s="30" customFormat="1" ht="14.25">
      <c r="A36" s="12">
        <v>8132</v>
      </c>
      <c r="B36" s="31" t="s">
        <v>561</v>
      </c>
      <c r="C36" s="29"/>
      <c r="D36" s="21">
        <f t="shared" si="0"/>
        <v>0</v>
      </c>
      <c r="E36" s="27" t="s">
        <v>127</v>
      </c>
      <c r="F36" s="14">
        <v>0</v>
      </c>
    </row>
    <row r="37" spans="1:6" s="30" customFormat="1" ht="13.5" customHeight="1">
      <c r="A37" s="12">
        <v>8140</v>
      </c>
      <c r="B37" s="24" t="s">
        <v>562</v>
      </c>
      <c r="C37" s="29"/>
      <c r="D37" s="14">
        <f>SUM(E37:F37)</f>
        <v>0</v>
      </c>
      <c r="E37" s="25">
        <f>SUM(E38)</f>
        <v>0</v>
      </c>
      <c r="F37" s="25">
        <f>F38+F41</f>
        <v>0</v>
      </c>
    </row>
    <row r="38" spans="1:6" s="30" customFormat="1" ht="25.5" customHeight="1">
      <c r="A38" s="12">
        <v>8141</v>
      </c>
      <c r="B38" s="24" t="s">
        <v>563</v>
      </c>
      <c r="C38" s="29" t="s">
        <v>114</v>
      </c>
      <c r="D38" s="14">
        <f aca="true" t="shared" si="1" ref="D38:D74">SUM(E38:F38)</f>
        <v>0</v>
      </c>
      <c r="E38" s="25">
        <f>SUM(E39:E40)</f>
        <v>0</v>
      </c>
      <c r="F38" s="25">
        <f>SUM(F39:F40)</f>
        <v>0</v>
      </c>
    </row>
    <row r="39" spans="1:6" s="30" customFormat="1" ht="13.5">
      <c r="A39" s="12">
        <v>8142</v>
      </c>
      <c r="B39" s="31" t="s">
        <v>564</v>
      </c>
      <c r="C39" s="32"/>
      <c r="D39" s="14">
        <f t="shared" si="1"/>
        <v>0</v>
      </c>
      <c r="E39" s="33"/>
      <c r="F39" s="27" t="s">
        <v>127</v>
      </c>
    </row>
    <row r="40" spans="1:6" s="30" customFormat="1" ht="13.5">
      <c r="A40" s="12">
        <v>8143</v>
      </c>
      <c r="B40" s="31" t="s">
        <v>565</v>
      </c>
      <c r="C40" s="32"/>
      <c r="D40" s="14">
        <f t="shared" si="1"/>
        <v>0</v>
      </c>
      <c r="E40" s="33"/>
      <c r="F40" s="34"/>
    </row>
    <row r="41" spans="1:6" s="30" customFormat="1" ht="28.5" customHeight="1">
      <c r="A41" s="12">
        <v>8150</v>
      </c>
      <c r="B41" s="24" t="s">
        <v>566</v>
      </c>
      <c r="C41" s="35" t="s">
        <v>115</v>
      </c>
      <c r="D41" s="14">
        <f t="shared" si="1"/>
        <v>0</v>
      </c>
      <c r="E41" s="25">
        <f>-SUM(E42:E43)</f>
        <v>0</v>
      </c>
      <c r="F41" s="25">
        <f>F43</f>
        <v>0</v>
      </c>
    </row>
    <row r="42" spans="1:6" ht="13.5">
      <c r="A42" s="12">
        <v>8151</v>
      </c>
      <c r="B42" s="31" t="s">
        <v>560</v>
      </c>
      <c r="C42" s="35"/>
      <c r="D42" s="14">
        <f t="shared" si="1"/>
        <v>0</v>
      </c>
      <c r="E42" s="33"/>
      <c r="F42" s="36" t="s">
        <v>259</v>
      </c>
    </row>
    <row r="43" spans="1:6" ht="13.5">
      <c r="A43" s="12">
        <v>8152</v>
      </c>
      <c r="B43" s="31" t="s">
        <v>567</v>
      </c>
      <c r="C43" s="35"/>
      <c r="D43" s="14">
        <f t="shared" si="1"/>
        <v>0</v>
      </c>
      <c r="E43" s="33"/>
      <c r="F43" s="34"/>
    </row>
    <row r="44" spans="1:6" ht="12" customHeight="1">
      <c r="A44" s="12">
        <v>8160</v>
      </c>
      <c r="B44" s="24" t="s">
        <v>568</v>
      </c>
      <c r="C44" s="35"/>
      <c r="D44" s="14">
        <f>E44+F44</f>
        <v>885000</v>
      </c>
      <c r="E44" s="15">
        <f>E49+E52-E60+E61</f>
        <v>85000</v>
      </c>
      <c r="F44" s="15">
        <f>F49+F52-F60+F61</f>
        <v>800000</v>
      </c>
    </row>
    <row r="45" spans="1:6" ht="18" customHeight="1">
      <c r="A45" s="12">
        <v>8161</v>
      </c>
      <c r="B45" s="26" t="s">
        <v>569</v>
      </c>
      <c r="C45" s="35"/>
      <c r="D45" s="14">
        <f t="shared" si="1"/>
        <v>0</v>
      </c>
      <c r="E45" s="8" t="s">
        <v>127</v>
      </c>
      <c r="F45" s="15">
        <f>SUM(F46:F48)</f>
        <v>0</v>
      </c>
    </row>
    <row r="46" spans="1:6" ht="30.75" customHeight="1">
      <c r="A46" s="12">
        <v>8162</v>
      </c>
      <c r="B46" s="31" t="s">
        <v>570</v>
      </c>
      <c r="C46" s="35" t="s">
        <v>116</v>
      </c>
      <c r="D46" s="14">
        <f t="shared" si="1"/>
        <v>0</v>
      </c>
      <c r="E46" s="27" t="s">
        <v>127</v>
      </c>
      <c r="F46" s="14"/>
    </row>
    <row r="47" spans="1:6" ht="66" customHeight="1">
      <c r="A47" s="37">
        <v>8163</v>
      </c>
      <c r="B47" s="38" t="s">
        <v>571</v>
      </c>
      <c r="C47" s="35" t="s">
        <v>116</v>
      </c>
      <c r="D47" s="14">
        <f t="shared" si="1"/>
        <v>0</v>
      </c>
      <c r="E47" s="8" t="s">
        <v>127</v>
      </c>
      <c r="F47" s="21"/>
    </row>
    <row r="48" spans="1:6" ht="17.25" customHeight="1">
      <c r="A48" s="12">
        <v>8164</v>
      </c>
      <c r="B48" s="31" t="s">
        <v>572</v>
      </c>
      <c r="C48" s="35" t="s">
        <v>117</v>
      </c>
      <c r="D48" s="14">
        <f t="shared" si="1"/>
        <v>0</v>
      </c>
      <c r="E48" s="27" t="s">
        <v>127</v>
      </c>
      <c r="F48" s="14"/>
    </row>
    <row r="49" spans="1:6" ht="14.25">
      <c r="A49" s="12">
        <v>8170</v>
      </c>
      <c r="B49" s="26" t="s">
        <v>573</v>
      </c>
      <c r="C49" s="35"/>
      <c r="D49" s="14">
        <f t="shared" si="1"/>
        <v>0</v>
      </c>
      <c r="E49" s="39">
        <f>SUM(E50:E51)</f>
        <v>0</v>
      </c>
      <c r="F49" s="39">
        <f>SUM(F50:F51)</f>
        <v>0</v>
      </c>
    </row>
    <row r="50" spans="1:6" ht="31.5" customHeight="1">
      <c r="A50" s="12">
        <v>8171</v>
      </c>
      <c r="B50" s="31" t="s">
        <v>590</v>
      </c>
      <c r="C50" s="35" t="s">
        <v>118</v>
      </c>
      <c r="D50" s="14">
        <f t="shared" si="1"/>
        <v>0</v>
      </c>
      <c r="E50" s="40"/>
      <c r="F50" s="14"/>
    </row>
    <row r="51" spans="1:6" ht="13.5">
      <c r="A51" s="12">
        <v>8172</v>
      </c>
      <c r="B51" s="28" t="s">
        <v>574</v>
      </c>
      <c r="C51" s="35" t="s">
        <v>119</v>
      </c>
      <c r="D51" s="14">
        <f t="shared" si="1"/>
        <v>0</v>
      </c>
      <c r="E51" s="40"/>
      <c r="F51" s="14"/>
    </row>
    <row r="52" spans="1:6" ht="39" customHeight="1">
      <c r="A52" s="41">
        <v>8190</v>
      </c>
      <c r="B52" s="26" t="s">
        <v>575</v>
      </c>
      <c r="C52" s="12"/>
      <c r="D52" s="42">
        <f>E52+F52</f>
        <v>885000</v>
      </c>
      <c r="E52" s="43">
        <f>E53-E55</f>
        <v>85000</v>
      </c>
      <c r="F52" s="43">
        <f>F56</f>
        <v>800000</v>
      </c>
    </row>
    <row r="53" spans="1:6" ht="27.75" customHeight="1">
      <c r="A53" s="37">
        <v>8191</v>
      </c>
      <c r="B53" s="44" t="s">
        <v>576</v>
      </c>
      <c r="C53" s="45">
        <v>9320</v>
      </c>
      <c r="D53" s="42">
        <f>E53</f>
        <v>85000</v>
      </c>
      <c r="E53" s="46">
        <f>E54+E55</f>
        <v>85000</v>
      </c>
      <c r="F53" s="18" t="s">
        <v>259</v>
      </c>
    </row>
    <row r="54" spans="1:6" ht="40.5" customHeight="1">
      <c r="A54" s="37">
        <v>8192</v>
      </c>
      <c r="B54" s="31" t="s">
        <v>577</v>
      </c>
      <c r="C54" s="12"/>
      <c r="D54" s="42">
        <f t="shared" si="1"/>
        <v>85000</v>
      </c>
      <c r="E54" s="47">
        <v>85000</v>
      </c>
      <c r="F54" s="27" t="s">
        <v>127</v>
      </c>
    </row>
    <row r="55" spans="1:6" ht="23.25" customHeight="1">
      <c r="A55" s="37">
        <v>8193</v>
      </c>
      <c r="B55" s="31" t="s">
        <v>578</v>
      </c>
      <c r="C55" s="12"/>
      <c r="D55" s="42">
        <f t="shared" si="1"/>
        <v>0</v>
      </c>
      <c r="E55" s="48">
        <v>0</v>
      </c>
      <c r="F55" s="27" t="s">
        <v>259</v>
      </c>
    </row>
    <row r="56" spans="1:6" ht="24.75" customHeight="1">
      <c r="A56" s="37">
        <v>8194</v>
      </c>
      <c r="B56" s="31" t="s">
        <v>579</v>
      </c>
      <c r="C56" s="49">
        <v>9330</v>
      </c>
      <c r="D56" s="42">
        <f>SUM(E57:F58)</f>
        <v>800000</v>
      </c>
      <c r="E56" s="27" t="s">
        <v>127</v>
      </c>
      <c r="F56" s="42">
        <f>SUM(F57:F58)</f>
        <v>800000</v>
      </c>
    </row>
    <row r="57" spans="1:6" ht="27.75" customHeight="1">
      <c r="A57" s="37">
        <v>8195</v>
      </c>
      <c r="B57" s="31" t="s">
        <v>580</v>
      </c>
      <c r="C57" s="49"/>
      <c r="D57" s="42">
        <f t="shared" si="1"/>
        <v>800000</v>
      </c>
      <c r="E57" s="27" t="s">
        <v>127</v>
      </c>
      <c r="F57" s="47">
        <v>800000</v>
      </c>
    </row>
    <row r="58" spans="1:6" ht="38.25" customHeight="1">
      <c r="A58" s="37">
        <v>8196</v>
      </c>
      <c r="B58" s="31" t="s">
        <v>581</v>
      </c>
      <c r="C58" s="49"/>
      <c r="D58" s="42">
        <f t="shared" si="1"/>
        <v>0</v>
      </c>
      <c r="E58" s="27" t="s">
        <v>127</v>
      </c>
      <c r="F58" s="47">
        <v>0</v>
      </c>
    </row>
    <row r="59" spans="1:6" ht="26.25" customHeight="1">
      <c r="A59" s="37">
        <v>8197</v>
      </c>
      <c r="B59" s="26" t="s">
        <v>582</v>
      </c>
      <c r="C59" s="50"/>
      <c r="D59" s="27" t="s">
        <v>127</v>
      </c>
      <c r="E59" s="27" t="s">
        <v>127</v>
      </c>
      <c r="F59" s="27" t="s">
        <v>127</v>
      </c>
    </row>
    <row r="60" spans="1:6" ht="39.75" customHeight="1">
      <c r="A60" s="37">
        <v>8198</v>
      </c>
      <c r="B60" s="26" t="s">
        <v>583</v>
      </c>
      <c r="C60" s="50"/>
      <c r="D60" s="27" t="s">
        <v>127</v>
      </c>
      <c r="E60" s="51"/>
      <c r="F60" s="51"/>
    </row>
    <row r="61" spans="1:6" ht="28.5" customHeight="1">
      <c r="A61" s="37">
        <v>8199</v>
      </c>
      <c r="B61" s="26" t="s">
        <v>584</v>
      </c>
      <c r="C61" s="50"/>
      <c r="D61" s="52">
        <f t="shared" si="1"/>
        <v>0</v>
      </c>
      <c r="E61" s="25">
        <v>0</v>
      </c>
      <c r="F61" s="25">
        <f>F62</f>
        <v>0</v>
      </c>
    </row>
    <row r="62" spans="1:6" ht="33" customHeight="1">
      <c r="A62" s="37" t="s">
        <v>102</v>
      </c>
      <c r="B62" s="31" t="s">
        <v>585</v>
      </c>
      <c r="C62" s="50"/>
      <c r="D62" s="52">
        <f t="shared" si="1"/>
        <v>0</v>
      </c>
      <c r="E62" s="27" t="s">
        <v>127</v>
      </c>
      <c r="F62" s="14">
        <v>0</v>
      </c>
    </row>
    <row r="63" spans="1:6" ht="12.75" customHeight="1">
      <c r="A63" s="23">
        <v>8200</v>
      </c>
      <c r="B63" s="19" t="s">
        <v>586</v>
      </c>
      <c r="C63" s="12"/>
      <c r="D63" s="14">
        <f t="shared" si="1"/>
        <v>0</v>
      </c>
      <c r="E63" s="15">
        <f>SUM(E64)</f>
        <v>0</v>
      </c>
      <c r="F63" s="15">
        <f>SUM(F64)</f>
        <v>0</v>
      </c>
    </row>
    <row r="64" spans="1:6" ht="13.5" customHeight="1">
      <c r="A64" s="23">
        <v>8210</v>
      </c>
      <c r="B64" s="53" t="s">
        <v>587</v>
      </c>
      <c r="C64" s="12"/>
      <c r="D64" s="14">
        <f t="shared" si="1"/>
        <v>0</v>
      </c>
      <c r="E64" s="15">
        <f>E68</f>
        <v>0</v>
      </c>
      <c r="F64" s="15">
        <f>SUM(F65+F68)</f>
        <v>0</v>
      </c>
    </row>
    <row r="65" spans="1:6" ht="20.25" customHeight="1">
      <c r="A65" s="23">
        <v>8211</v>
      </c>
      <c r="B65" s="26" t="s">
        <v>588</v>
      </c>
      <c r="C65" s="12"/>
      <c r="D65" s="14">
        <f t="shared" si="1"/>
        <v>0</v>
      </c>
      <c r="E65" s="27" t="s">
        <v>127</v>
      </c>
      <c r="F65" s="15">
        <f>SUM(F66:F67)</f>
        <v>0</v>
      </c>
    </row>
    <row r="66" spans="1:6" ht="13.5">
      <c r="A66" s="23">
        <v>8212</v>
      </c>
      <c r="B66" s="28" t="s">
        <v>552</v>
      </c>
      <c r="C66" s="35" t="s">
        <v>105</v>
      </c>
      <c r="D66" s="14">
        <f t="shared" si="1"/>
        <v>0</v>
      </c>
      <c r="E66" s="27" t="s">
        <v>127</v>
      </c>
      <c r="F66" s="14"/>
    </row>
    <row r="67" spans="1:6" ht="13.5">
      <c r="A67" s="23">
        <v>8213</v>
      </c>
      <c r="B67" s="28" t="s">
        <v>553</v>
      </c>
      <c r="C67" s="35" t="s">
        <v>106</v>
      </c>
      <c r="D67" s="14">
        <f t="shared" si="1"/>
        <v>0</v>
      </c>
      <c r="E67" s="27" t="s">
        <v>127</v>
      </c>
      <c r="F67" s="14"/>
    </row>
    <row r="68" spans="1:6" ht="40.5" customHeight="1">
      <c r="A68" s="23">
        <v>8220</v>
      </c>
      <c r="B68" s="26" t="s">
        <v>589</v>
      </c>
      <c r="C68" s="12"/>
      <c r="D68" s="14">
        <f t="shared" si="1"/>
        <v>0</v>
      </c>
      <c r="E68" s="14"/>
      <c r="F68" s="15">
        <v>0</v>
      </c>
    </row>
    <row r="69" spans="1:6" ht="13.5" hidden="1">
      <c r="A69" s="23">
        <v>8221</v>
      </c>
      <c r="B69" s="26" t="s">
        <v>372</v>
      </c>
      <c r="C69" s="12"/>
      <c r="D69" s="14">
        <f t="shared" si="1"/>
        <v>0</v>
      </c>
      <c r="E69" s="27" t="s">
        <v>127</v>
      </c>
      <c r="F69" s="15">
        <f>SUM(F70:F71)</f>
        <v>0</v>
      </c>
    </row>
    <row r="70" spans="1:6" ht="13.5" hidden="1">
      <c r="A70" s="12">
        <v>8222</v>
      </c>
      <c r="B70" s="31" t="s">
        <v>109</v>
      </c>
      <c r="C70" s="35" t="s">
        <v>107</v>
      </c>
      <c r="D70" s="14">
        <f t="shared" si="1"/>
        <v>0</v>
      </c>
      <c r="E70" s="27" t="s">
        <v>127</v>
      </c>
      <c r="F70" s="14"/>
    </row>
    <row r="71" spans="1:6" ht="13.5" hidden="1">
      <c r="A71" s="12">
        <v>8230</v>
      </c>
      <c r="B71" s="31" t="s">
        <v>110</v>
      </c>
      <c r="C71" s="35" t="s">
        <v>108</v>
      </c>
      <c r="D71" s="14">
        <f t="shared" si="1"/>
        <v>0</v>
      </c>
      <c r="E71" s="27" t="s">
        <v>127</v>
      </c>
      <c r="F71" s="14"/>
    </row>
    <row r="72" spans="1:6" ht="13.5" hidden="1">
      <c r="A72" s="12">
        <v>8240</v>
      </c>
      <c r="B72" s="26" t="s">
        <v>371</v>
      </c>
      <c r="C72" s="12"/>
      <c r="D72" s="14">
        <f t="shared" si="1"/>
        <v>0</v>
      </c>
      <c r="E72" s="14"/>
      <c r="F72" s="15">
        <f>SUM(F73:F74)</f>
        <v>0</v>
      </c>
    </row>
    <row r="73" spans="1:6" ht="13.5" hidden="1">
      <c r="A73" s="12">
        <v>8241</v>
      </c>
      <c r="B73" s="31" t="s">
        <v>120</v>
      </c>
      <c r="C73" s="35" t="s">
        <v>107</v>
      </c>
      <c r="D73" s="14">
        <f t="shared" si="1"/>
        <v>0</v>
      </c>
      <c r="E73" s="14"/>
      <c r="F73" s="14"/>
    </row>
    <row r="74" spans="1:6" ht="13.5" hidden="1">
      <c r="A74" s="12">
        <v>8250</v>
      </c>
      <c r="B74" s="31" t="s">
        <v>111</v>
      </c>
      <c r="C74" s="35" t="s">
        <v>108</v>
      </c>
      <c r="D74" s="14">
        <f t="shared" si="1"/>
        <v>0</v>
      </c>
      <c r="E74" s="33"/>
      <c r="F74" s="14"/>
    </row>
    <row r="75" spans="2:3" ht="13.5">
      <c r="B75" s="54"/>
      <c r="C75" s="55"/>
    </row>
    <row r="76" spans="2:3" ht="13.5">
      <c r="B76" s="54"/>
      <c r="C76" s="55"/>
    </row>
    <row r="77" spans="2:3" ht="13.5">
      <c r="B77" s="54"/>
      <c r="C77" s="55"/>
    </row>
    <row r="78" spans="2:3" ht="13.5">
      <c r="B78" s="54"/>
      <c r="C78" s="55"/>
    </row>
    <row r="79" spans="2:3" ht="13.5">
      <c r="B79" s="54"/>
      <c r="C79" s="55"/>
    </row>
    <row r="80" spans="2:3" ht="13.5">
      <c r="B80" s="54"/>
      <c r="C80" s="55"/>
    </row>
    <row r="81" spans="2:3" ht="13.5">
      <c r="B81" s="54"/>
      <c r="C81" s="55"/>
    </row>
    <row r="82" spans="2:3" ht="13.5">
      <c r="B82" s="54"/>
      <c r="C82" s="55"/>
    </row>
    <row r="83" spans="2:3" ht="13.5">
      <c r="B83" s="54"/>
      <c r="C83" s="55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  <row r="97" ht="13.5">
      <c r="B97" s="56"/>
    </row>
    <row r="98" ht="13.5">
      <c r="B98" s="56"/>
    </row>
    <row r="99" ht="13.5">
      <c r="B99" s="56"/>
    </row>
    <row r="100" ht="13.5">
      <c r="B100" s="56"/>
    </row>
    <row r="101" ht="13.5">
      <c r="B101" s="56"/>
    </row>
    <row r="102" ht="13.5">
      <c r="B102" s="56"/>
    </row>
    <row r="103" ht="13.5">
      <c r="B103" s="56"/>
    </row>
    <row r="104" ht="13.5">
      <c r="B104" s="56"/>
    </row>
    <row r="105" ht="13.5">
      <c r="B105" s="56"/>
    </row>
    <row r="106" ht="13.5">
      <c r="B106" s="56"/>
    </row>
    <row r="107" ht="13.5">
      <c r="B107" s="56"/>
    </row>
    <row r="108" ht="13.5">
      <c r="B108" s="56"/>
    </row>
    <row r="109" ht="13.5">
      <c r="B109" s="56"/>
    </row>
    <row r="110" ht="13.5">
      <c r="B110" s="56"/>
    </row>
    <row r="111" ht="13.5">
      <c r="B111" s="56"/>
    </row>
    <row r="112" ht="13.5">
      <c r="B112" s="56"/>
    </row>
    <row r="113" ht="13.5">
      <c r="B113" s="56"/>
    </row>
    <row r="114" ht="13.5">
      <c r="B114" s="56"/>
    </row>
    <row r="115" ht="13.5">
      <c r="B115" s="56"/>
    </row>
    <row r="116" ht="13.5">
      <c r="B116" s="56"/>
    </row>
    <row r="117" ht="13.5">
      <c r="B117" s="56"/>
    </row>
    <row r="118" ht="13.5">
      <c r="B118" s="56"/>
    </row>
    <row r="119" ht="13.5">
      <c r="B119" s="56"/>
    </row>
    <row r="120" ht="13.5">
      <c r="B120" s="56"/>
    </row>
    <row r="121" ht="13.5">
      <c r="B121" s="56"/>
    </row>
    <row r="122" ht="13.5">
      <c r="B122" s="56"/>
    </row>
    <row r="123" ht="13.5">
      <c r="B123" s="56"/>
    </row>
    <row r="124" ht="13.5">
      <c r="B124" s="56"/>
    </row>
    <row r="125" ht="13.5">
      <c r="B125" s="56"/>
    </row>
    <row r="126" ht="13.5">
      <c r="B126" s="56"/>
    </row>
    <row r="127" ht="13.5">
      <c r="B127" s="56"/>
    </row>
    <row r="128" ht="13.5">
      <c r="B128" s="56"/>
    </row>
    <row r="129" ht="13.5">
      <c r="B129" s="56"/>
    </row>
    <row r="130" ht="13.5">
      <c r="B130" s="56"/>
    </row>
    <row r="131" ht="13.5">
      <c r="B131" s="56"/>
    </row>
    <row r="132" ht="13.5">
      <c r="B132" s="56"/>
    </row>
    <row r="133" ht="13.5">
      <c r="B133" s="56"/>
    </row>
    <row r="134" ht="13.5">
      <c r="B134" s="56"/>
    </row>
    <row r="135" ht="13.5">
      <c r="B135" s="56"/>
    </row>
    <row r="136" ht="13.5">
      <c r="B136" s="56"/>
    </row>
    <row r="137" ht="13.5">
      <c r="B137" s="56"/>
    </row>
    <row r="138" ht="13.5">
      <c r="B138" s="56"/>
    </row>
    <row r="139" ht="13.5">
      <c r="B139" s="56"/>
    </row>
    <row r="140" ht="13.5">
      <c r="B140" s="56"/>
    </row>
    <row r="141" ht="13.5">
      <c r="B141" s="56"/>
    </row>
    <row r="142" ht="13.5">
      <c r="B142" s="56"/>
    </row>
    <row r="143" ht="13.5">
      <c r="B143" s="56"/>
    </row>
    <row r="144" ht="13.5">
      <c r="B144" s="56"/>
    </row>
    <row r="145" ht="13.5">
      <c r="B145" s="56"/>
    </row>
    <row r="146" ht="13.5">
      <c r="B146" s="56"/>
    </row>
    <row r="147" ht="13.5">
      <c r="B147" s="56"/>
    </row>
    <row r="148" ht="13.5">
      <c r="B148" s="56"/>
    </row>
    <row r="149" ht="13.5">
      <c r="B149" s="56"/>
    </row>
    <row r="150" ht="13.5">
      <c r="B150" s="56"/>
    </row>
    <row r="151" ht="13.5">
      <c r="B151" s="56"/>
    </row>
    <row r="152" ht="13.5">
      <c r="B152" s="56"/>
    </row>
    <row r="153" ht="13.5">
      <c r="B153" s="56"/>
    </row>
    <row r="154" ht="13.5">
      <c r="B154" s="56"/>
    </row>
    <row r="155" ht="13.5">
      <c r="B155" s="56"/>
    </row>
    <row r="156" ht="13.5">
      <c r="B156" s="56"/>
    </row>
    <row r="157" ht="13.5">
      <c r="B157" s="56"/>
    </row>
    <row r="158" ht="13.5">
      <c r="B158" s="56"/>
    </row>
    <row r="159" ht="13.5">
      <c r="B159" s="56"/>
    </row>
    <row r="160" ht="13.5">
      <c r="B160" s="56"/>
    </row>
    <row r="161" ht="13.5">
      <c r="B161" s="56"/>
    </row>
    <row r="162" ht="13.5">
      <c r="B162" s="56"/>
    </row>
    <row r="163" ht="13.5">
      <c r="B163" s="56"/>
    </row>
    <row r="164" ht="13.5">
      <c r="B164" s="56"/>
    </row>
    <row r="165" ht="13.5">
      <c r="B165" s="56"/>
    </row>
    <row r="166" ht="13.5">
      <c r="B166" s="56"/>
    </row>
    <row r="167" ht="13.5">
      <c r="B167" s="56"/>
    </row>
    <row r="168" ht="13.5">
      <c r="B168" s="56"/>
    </row>
    <row r="169" ht="13.5">
      <c r="B169" s="56"/>
    </row>
    <row r="170" ht="13.5">
      <c r="B170" s="56"/>
    </row>
    <row r="171" ht="13.5">
      <c r="B171" s="56"/>
    </row>
    <row r="172" ht="13.5">
      <c r="B172" s="56"/>
    </row>
    <row r="173" ht="13.5">
      <c r="B173" s="56"/>
    </row>
    <row r="174" ht="13.5">
      <c r="B174" s="56"/>
    </row>
    <row r="175" ht="13.5">
      <c r="B175" s="56"/>
    </row>
    <row r="176" ht="13.5">
      <c r="B176" s="56"/>
    </row>
    <row r="177" ht="13.5">
      <c r="B177" s="56"/>
    </row>
    <row r="178" ht="13.5">
      <c r="B178" s="56"/>
    </row>
    <row r="179" ht="13.5">
      <c r="B179" s="56"/>
    </row>
    <row r="180" ht="13.5">
      <c r="B180" s="56"/>
    </row>
    <row r="181" ht="13.5">
      <c r="B181" s="56"/>
    </row>
    <row r="182" ht="13.5">
      <c r="B182" s="56"/>
    </row>
    <row r="183" ht="13.5">
      <c r="B183" s="56"/>
    </row>
    <row r="184" ht="13.5">
      <c r="B184" s="56"/>
    </row>
    <row r="185" ht="13.5">
      <c r="B185" s="56"/>
    </row>
    <row r="186" ht="13.5">
      <c r="B186" s="56"/>
    </row>
    <row r="187" ht="13.5">
      <c r="B187" s="56"/>
    </row>
    <row r="188" ht="13.5">
      <c r="B188" s="56"/>
    </row>
    <row r="189" ht="13.5">
      <c r="B189" s="56"/>
    </row>
    <row r="190" ht="13.5">
      <c r="B190" s="56"/>
    </row>
    <row r="191" ht="13.5">
      <c r="B191" s="56"/>
    </row>
    <row r="192" ht="13.5">
      <c r="B192" s="56"/>
    </row>
    <row r="193" ht="13.5">
      <c r="B193" s="56"/>
    </row>
    <row r="194" ht="13.5">
      <c r="B194" s="56"/>
    </row>
    <row r="195" ht="13.5">
      <c r="B195" s="56"/>
    </row>
    <row r="196" ht="13.5">
      <c r="B196" s="56"/>
    </row>
    <row r="197" ht="13.5">
      <c r="B197" s="56"/>
    </row>
    <row r="198" ht="13.5">
      <c r="B198" s="56"/>
    </row>
    <row r="199" ht="13.5">
      <c r="B199" s="56"/>
    </row>
    <row r="200" ht="13.5">
      <c r="B200" s="56"/>
    </row>
    <row r="201" ht="13.5">
      <c r="B201" s="56"/>
    </row>
    <row r="202" ht="13.5">
      <c r="B202" s="56"/>
    </row>
    <row r="203" ht="13.5">
      <c r="B203" s="56"/>
    </row>
    <row r="204" ht="13.5">
      <c r="B204" s="56"/>
    </row>
    <row r="205" ht="13.5">
      <c r="B205" s="56"/>
    </row>
    <row r="206" ht="13.5">
      <c r="B206" s="56"/>
    </row>
    <row r="207" ht="13.5">
      <c r="B207" s="56"/>
    </row>
    <row r="208" ht="13.5">
      <c r="B208" s="56"/>
    </row>
    <row r="209" ht="13.5">
      <c r="B209" s="56"/>
    </row>
    <row r="210" ht="13.5">
      <c r="B210" s="56"/>
    </row>
    <row r="211" ht="13.5">
      <c r="B211" s="56"/>
    </row>
    <row r="212" ht="13.5">
      <c r="B212" s="56"/>
    </row>
    <row r="213" ht="13.5">
      <c r="B213" s="56"/>
    </row>
    <row r="214" ht="13.5">
      <c r="B214" s="56"/>
    </row>
    <row r="215" ht="13.5">
      <c r="B215" s="56"/>
    </row>
    <row r="216" ht="13.5">
      <c r="B216" s="56"/>
    </row>
    <row r="217" ht="13.5">
      <c r="B217" s="56"/>
    </row>
    <row r="218" ht="13.5">
      <c r="B218" s="56"/>
    </row>
    <row r="219" ht="13.5">
      <c r="B219" s="56"/>
    </row>
    <row r="220" ht="13.5">
      <c r="B220" s="56"/>
    </row>
    <row r="221" ht="13.5">
      <c r="B221" s="56"/>
    </row>
    <row r="222" ht="13.5">
      <c r="B222" s="56"/>
    </row>
    <row r="223" ht="13.5">
      <c r="B223" s="56"/>
    </row>
    <row r="224" ht="13.5">
      <c r="B224" s="56"/>
    </row>
    <row r="225" ht="13.5">
      <c r="B225" s="56"/>
    </row>
    <row r="226" ht="13.5">
      <c r="B226" s="56"/>
    </row>
    <row r="227" ht="13.5">
      <c r="B227" s="56"/>
    </row>
    <row r="228" ht="13.5">
      <c r="B228" s="56"/>
    </row>
    <row r="229" ht="13.5">
      <c r="B229" s="56"/>
    </row>
    <row r="230" ht="13.5">
      <c r="B230" s="56"/>
    </row>
    <row r="231" ht="13.5">
      <c r="B231" s="56"/>
    </row>
    <row r="232" ht="13.5">
      <c r="B232" s="56"/>
    </row>
    <row r="233" ht="13.5">
      <c r="B233" s="56"/>
    </row>
    <row r="234" ht="13.5">
      <c r="B234" s="56"/>
    </row>
    <row r="235" ht="13.5">
      <c r="B235" s="56"/>
    </row>
    <row r="236" ht="13.5">
      <c r="B236" s="56"/>
    </row>
    <row r="237" ht="13.5">
      <c r="B237" s="56"/>
    </row>
    <row r="238" ht="13.5">
      <c r="B238" s="56"/>
    </row>
    <row r="239" ht="13.5">
      <c r="B239" s="56"/>
    </row>
    <row r="240" ht="13.5">
      <c r="B240" s="56"/>
    </row>
    <row r="241" ht="13.5">
      <c r="B241" s="56"/>
    </row>
    <row r="242" ht="13.5">
      <c r="B242" s="56"/>
    </row>
    <row r="243" ht="13.5">
      <c r="B243" s="56"/>
    </row>
    <row r="244" ht="13.5">
      <c r="B244" s="56"/>
    </row>
    <row r="245" ht="13.5">
      <c r="B245" s="56"/>
    </row>
    <row r="246" ht="13.5">
      <c r="B246" s="56"/>
    </row>
  </sheetData>
  <sheetProtection/>
  <mergeCells count="15">
    <mergeCell ref="C7:C8"/>
    <mergeCell ref="A17:F17"/>
    <mergeCell ref="E20:F20"/>
    <mergeCell ref="D7:E7"/>
    <mergeCell ref="A20:A21"/>
    <mergeCell ref="D2:F2"/>
    <mergeCell ref="D15:F15"/>
    <mergeCell ref="E19:F19"/>
    <mergeCell ref="C20:C21"/>
    <mergeCell ref="B20:B21"/>
    <mergeCell ref="A1:E1"/>
    <mergeCell ref="A4:E4"/>
    <mergeCell ref="B7:B8"/>
    <mergeCell ref="A7:A8"/>
    <mergeCell ref="D20:D21"/>
  </mergeCells>
  <printOptions/>
  <pageMargins left="0.25" right="0.25" top="0.75" bottom="0.75" header="0.3" footer="0.3"/>
  <pageSetup firstPageNumber="26" useFirstPageNumber="1" horizontalDpi="600" verticalDpi="600" orientation="portrait" paperSize="9" r:id="rId1"/>
  <headerFooter alignWithMargins="0">
    <oddFooter>&amp;CPage &amp;P&amp;RBudge-2023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9"/>
  <sheetViews>
    <sheetView showGridLines="0" tabSelected="1" zoomScale="130" zoomScaleNormal="130" zoomScalePageLayoutView="0" workbookViewId="0" topLeftCell="A1">
      <selection activeCell="G2" sqref="G2:I2"/>
    </sheetView>
  </sheetViews>
  <sheetFormatPr defaultColWidth="9.140625" defaultRowHeight="12.75"/>
  <cols>
    <col min="1" max="1" width="6.57421875" style="214" customWidth="1"/>
    <col min="2" max="2" width="6.421875" style="217" customWidth="1"/>
    <col min="3" max="3" width="6.28125" style="266" customWidth="1"/>
    <col min="4" max="4" width="5.7109375" style="218" customWidth="1"/>
    <col min="5" max="5" width="46.7109375" style="219" customWidth="1"/>
    <col min="6" max="6" width="47.57421875" style="220" hidden="1" customWidth="1"/>
    <col min="7" max="7" width="9.7109375" style="214" customWidth="1"/>
    <col min="8" max="8" width="8.8515625" style="214" customWidth="1"/>
    <col min="9" max="9" width="9.57421875" style="214" bestFit="1" customWidth="1"/>
    <col min="10" max="10" width="14.28125" style="214" customWidth="1"/>
    <col min="11" max="16384" width="9.140625" style="214" customWidth="1"/>
  </cols>
  <sheetData>
    <row r="1" spans="1:9" ht="12.75">
      <c r="A1" s="325" t="s">
        <v>1156</v>
      </c>
      <c r="B1" s="325"/>
      <c r="C1" s="325"/>
      <c r="D1" s="325"/>
      <c r="E1" s="325"/>
      <c r="F1" s="325"/>
      <c r="G1" s="325"/>
      <c r="H1" s="325"/>
      <c r="I1" s="325"/>
    </row>
    <row r="2" spans="1:9" ht="42" customHeight="1">
      <c r="A2" s="215"/>
      <c r="B2" s="215"/>
      <c r="C2" s="215"/>
      <c r="D2" s="215"/>
      <c r="E2" s="215"/>
      <c r="F2" s="215"/>
      <c r="G2" s="310" t="s">
        <v>1160</v>
      </c>
      <c r="H2" s="310"/>
      <c r="I2" s="310"/>
    </row>
    <row r="3" spans="1:9" ht="36" customHeight="1">
      <c r="A3" s="333" t="s">
        <v>1151</v>
      </c>
      <c r="B3" s="333"/>
      <c r="C3" s="333"/>
      <c r="D3" s="333"/>
      <c r="E3" s="333"/>
      <c r="F3" s="333"/>
      <c r="G3" s="333"/>
      <c r="H3" s="333"/>
      <c r="I3" s="333"/>
    </row>
    <row r="4" spans="1:9" ht="3.75" customHeight="1" hidden="1">
      <c r="A4" s="216"/>
      <c r="B4" s="216"/>
      <c r="C4" s="216"/>
      <c r="D4" s="216"/>
      <c r="E4" s="216"/>
      <c r="F4" s="216"/>
      <c r="G4" s="216"/>
      <c r="H4" s="216"/>
      <c r="I4" s="216"/>
    </row>
    <row r="5" spans="3:9" ht="12.75">
      <c r="C5" s="218"/>
      <c r="H5" s="326" t="s">
        <v>536</v>
      </c>
      <c r="I5" s="326"/>
    </row>
    <row r="6" spans="1:9" s="221" customFormat="1" ht="12" customHeight="1">
      <c r="A6" s="327" t="s">
        <v>538</v>
      </c>
      <c r="B6" s="331" t="s">
        <v>540</v>
      </c>
      <c r="C6" s="331" t="s">
        <v>539</v>
      </c>
      <c r="D6" s="331" t="s">
        <v>539</v>
      </c>
      <c r="E6" s="329" t="s">
        <v>965</v>
      </c>
      <c r="F6" s="331" t="s">
        <v>257</v>
      </c>
      <c r="G6" s="328" t="s">
        <v>992</v>
      </c>
      <c r="H6" s="334" t="s">
        <v>522</v>
      </c>
      <c r="I6" s="335"/>
    </row>
    <row r="7" spans="1:9" s="216" customFormat="1" ht="48" customHeight="1">
      <c r="A7" s="328"/>
      <c r="B7" s="328"/>
      <c r="C7" s="328"/>
      <c r="D7" s="328"/>
      <c r="E7" s="330"/>
      <c r="F7" s="331"/>
      <c r="G7" s="332"/>
      <c r="H7" s="222" t="s">
        <v>523</v>
      </c>
      <c r="I7" s="222" t="s">
        <v>524</v>
      </c>
    </row>
    <row r="8" spans="1:9" s="216" customFormat="1" ht="12.75">
      <c r="A8" s="223">
        <v>1</v>
      </c>
      <c r="B8" s="223">
        <v>2</v>
      </c>
      <c r="C8" s="223">
        <v>3</v>
      </c>
      <c r="D8" s="223">
        <v>4</v>
      </c>
      <c r="E8" s="223" t="s">
        <v>407</v>
      </c>
      <c r="F8" s="223"/>
      <c r="G8" s="223">
        <v>6</v>
      </c>
      <c r="H8" s="223">
        <v>7</v>
      </c>
      <c r="I8" s="223">
        <v>8</v>
      </c>
    </row>
    <row r="9" spans="1:9" s="230" customFormat="1" ht="51" customHeight="1">
      <c r="A9" s="222">
        <v>2000</v>
      </c>
      <c r="B9" s="224" t="s">
        <v>258</v>
      </c>
      <c r="C9" s="225" t="s">
        <v>259</v>
      </c>
      <c r="D9" s="225" t="s">
        <v>259</v>
      </c>
      <c r="E9" s="226" t="s">
        <v>591</v>
      </c>
      <c r="F9" s="227"/>
      <c r="G9" s="228">
        <f>SUM(H9:I9)</f>
        <v>1478782.9</v>
      </c>
      <c r="H9" s="229">
        <f>SUM(H10+H91+H113+H151+H258+H288+H325+H377+H445+H502+H542)</f>
        <v>678782.9</v>
      </c>
      <c r="I9" s="229">
        <f>SUM(I10+I151+I258+I288+I377+I445+I325)</f>
        <v>800000</v>
      </c>
    </row>
    <row r="10" spans="1:9" s="235" customFormat="1" ht="51">
      <c r="A10" s="231">
        <v>2100</v>
      </c>
      <c r="B10" s="232" t="s">
        <v>146</v>
      </c>
      <c r="C10" s="233">
        <v>0</v>
      </c>
      <c r="D10" s="233">
        <v>0</v>
      </c>
      <c r="E10" s="226" t="s">
        <v>592</v>
      </c>
      <c r="F10" s="234" t="s">
        <v>260</v>
      </c>
      <c r="G10" s="228">
        <f>SUM(H10:I10)</f>
        <v>371257</v>
      </c>
      <c r="H10" s="228">
        <f>SUM(H11,H44,H51,H63,H67,H71,H80,H84)</f>
        <v>326292.7</v>
      </c>
      <c r="I10" s="228">
        <f>SUM(I11,I44,I51,I63,I67,I71,I80,I84)</f>
        <v>44964.3</v>
      </c>
    </row>
    <row r="11" spans="1:9" s="238" customFormat="1" ht="27">
      <c r="A11" s="236">
        <v>2110</v>
      </c>
      <c r="B11" s="232" t="s">
        <v>146</v>
      </c>
      <c r="C11" s="233">
        <v>1</v>
      </c>
      <c r="D11" s="233">
        <v>0</v>
      </c>
      <c r="E11" s="269" t="s">
        <v>593</v>
      </c>
      <c r="F11" s="237" t="s">
        <v>261</v>
      </c>
      <c r="G11" s="228">
        <f>H11+I11</f>
        <v>263780</v>
      </c>
      <c r="H11" s="229">
        <f>SUM(H12+H37+H40)</f>
        <v>254715.7</v>
      </c>
      <c r="I11" s="229">
        <f>SUM(I12)</f>
        <v>9064.3</v>
      </c>
    </row>
    <row r="12" spans="1:9" ht="12.75">
      <c r="A12" s="236">
        <v>2111</v>
      </c>
      <c r="B12" s="232" t="s">
        <v>146</v>
      </c>
      <c r="C12" s="233">
        <v>1</v>
      </c>
      <c r="D12" s="233">
        <v>1</v>
      </c>
      <c r="E12" s="239" t="s">
        <v>594</v>
      </c>
      <c r="F12" s="240" t="s">
        <v>262</v>
      </c>
      <c r="G12" s="228">
        <f>H12+I12</f>
        <v>260980</v>
      </c>
      <c r="H12" s="228">
        <f>SUM(H14:H31)</f>
        <v>251915.7</v>
      </c>
      <c r="I12" s="228">
        <f>SUM(I14:I36)</f>
        <v>9064.3</v>
      </c>
    </row>
    <row r="13" spans="1:9" ht="20.25" customHeight="1">
      <c r="A13" s="236"/>
      <c r="B13" s="232"/>
      <c r="C13" s="233"/>
      <c r="D13" s="233"/>
      <c r="E13" s="268" t="s">
        <v>966</v>
      </c>
      <c r="F13" s="240"/>
      <c r="G13" s="228">
        <f>H13</f>
        <v>0</v>
      </c>
      <c r="H13" s="228"/>
      <c r="I13" s="228"/>
    </row>
    <row r="14" spans="1:9" ht="12.75">
      <c r="A14" s="236"/>
      <c r="B14" s="232"/>
      <c r="C14" s="233"/>
      <c r="D14" s="231">
        <v>4111</v>
      </c>
      <c r="E14" s="241" t="s">
        <v>805</v>
      </c>
      <c r="F14" s="240"/>
      <c r="G14" s="228">
        <f>H14+I14</f>
        <v>168000</v>
      </c>
      <c r="H14" s="228">
        <v>168000</v>
      </c>
      <c r="I14" s="213"/>
    </row>
    <row r="15" spans="1:9" ht="25.5">
      <c r="A15" s="236"/>
      <c r="B15" s="232"/>
      <c r="C15" s="233"/>
      <c r="D15" s="231">
        <v>4112</v>
      </c>
      <c r="E15" s="241" t="s">
        <v>983</v>
      </c>
      <c r="F15" s="240"/>
      <c r="G15" s="228">
        <f aca="true" t="shared" si="0" ref="G15:G35">H15+I15</f>
        <v>52416</v>
      </c>
      <c r="H15" s="228">
        <v>52416</v>
      </c>
      <c r="I15" s="213"/>
    </row>
    <row r="16" spans="1:9" ht="12.75">
      <c r="A16" s="236"/>
      <c r="B16" s="232"/>
      <c r="C16" s="233"/>
      <c r="D16" s="231">
        <v>4212</v>
      </c>
      <c r="E16" s="241" t="s">
        <v>815</v>
      </c>
      <c r="F16" s="240"/>
      <c r="G16" s="228">
        <f t="shared" si="0"/>
        <v>8500</v>
      </c>
      <c r="H16" s="228">
        <v>8500</v>
      </c>
      <c r="I16" s="213"/>
    </row>
    <row r="17" spans="1:9" ht="12.75">
      <c r="A17" s="236"/>
      <c r="B17" s="232"/>
      <c r="C17" s="233"/>
      <c r="D17" s="231">
        <v>4213</v>
      </c>
      <c r="E17" s="241" t="s">
        <v>816</v>
      </c>
      <c r="F17" s="240"/>
      <c r="G17" s="228">
        <f t="shared" si="0"/>
        <v>700</v>
      </c>
      <c r="H17" s="228">
        <v>700</v>
      </c>
      <c r="I17" s="213"/>
    </row>
    <row r="18" spans="1:9" ht="12.75">
      <c r="A18" s="236"/>
      <c r="B18" s="232"/>
      <c r="C18" s="233"/>
      <c r="D18" s="231">
        <v>4214</v>
      </c>
      <c r="E18" s="241" t="s">
        <v>817</v>
      </c>
      <c r="F18" s="240"/>
      <c r="G18" s="228">
        <f t="shared" si="0"/>
        <v>1000</v>
      </c>
      <c r="H18" s="228">
        <v>1000</v>
      </c>
      <c r="I18" s="213"/>
    </row>
    <row r="19" spans="1:9" ht="12.75">
      <c r="A19" s="236"/>
      <c r="B19" s="232"/>
      <c r="C19" s="233"/>
      <c r="D19" s="231">
        <v>4215</v>
      </c>
      <c r="E19" s="241" t="s">
        <v>818</v>
      </c>
      <c r="F19" s="240"/>
      <c r="G19" s="228">
        <f t="shared" si="0"/>
        <v>200</v>
      </c>
      <c r="H19" s="228">
        <v>200</v>
      </c>
      <c r="I19" s="213"/>
    </row>
    <row r="20" spans="1:9" ht="12.75">
      <c r="A20" s="236"/>
      <c r="B20" s="232"/>
      <c r="C20" s="233"/>
      <c r="D20" s="231">
        <v>4221</v>
      </c>
      <c r="E20" s="241" t="s">
        <v>822</v>
      </c>
      <c r="F20" s="240"/>
      <c r="G20" s="228">
        <f t="shared" si="0"/>
        <v>500</v>
      </c>
      <c r="H20" s="228">
        <v>500</v>
      </c>
      <c r="I20" s="213"/>
    </row>
    <row r="21" spans="1:9" ht="25.5">
      <c r="A21" s="236"/>
      <c r="B21" s="232"/>
      <c r="C21" s="233"/>
      <c r="D21" s="231">
        <v>4233</v>
      </c>
      <c r="E21" s="241" t="s">
        <v>828</v>
      </c>
      <c r="F21" s="240"/>
      <c r="G21" s="228">
        <f t="shared" si="0"/>
        <v>500</v>
      </c>
      <c r="H21" s="228">
        <v>500</v>
      </c>
      <c r="I21" s="213"/>
    </row>
    <row r="22" spans="1:9" ht="12.75">
      <c r="A22" s="236"/>
      <c r="B22" s="232"/>
      <c r="C22" s="233"/>
      <c r="D22" s="231">
        <v>4235</v>
      </c>
      <c r="E22" s="242" t="s">
        <v>830</v>
      </c>
      <c r="F22" s="240"/>
      <c r="G22" s="228">
        <f t="shared" si="0"/>
        <v>2000</v>
      </c>
      <c r="H22" s="228">
        <v>2000</v>
      </c>
      <c r="I22" s="213"/>
    </row>
    <row r="23" spans="1:9" ht="12.75">
      <c r="A23" s="236"/>
      <c r="B23" s="232"/>
      <c r="C23" s="233"/>
      <c r="D23" s="231">
        <v>4239</v>
      </c>
      <c r="E23" s="241" t="s">
        <v>833</v>
      </c>
      <c r="F23" s="240"/>
      <c r="G23" s="228">
        <f t="shared" si="0"/>
        <v>1000</v>
      </c>
      <c r="H23" s="228">
        <v>1000</v>
      </c>
      <c r="I23" s="213"/>
    </row>
    <row r="24" spans="1:9" ht="12.75">
      <c r="A24" s="236"/>
      <c r="B24" s="232"/>
      <c r="C24" s="233"/>
      <c r="D24" s="233">
        <v>4241</v>
      </c>
      <c r="E24" s="241" t="s">
        <v>835</v>
      </c>
      <c r="F24" s="240"/>
      <c r="G24" s="228">
        <f t="shared" si="0"/>
        <v>1000</v>
      </c>
      <c r="H24" s="228">
        <v>1000</v>
      </c>
      <c r="I24" s="213"/>
    </row>
    <row r="25" spans="1:9" ht="12.75">
      <c r="A25" s="236"/>
      <c r="B25" s="232"/>
      <c r="C25" s="233"/>
      <c r="D25" s="233">
        <v>4251</v>
      </c>
      <c r="E25" s="241" t="s">
        <v>837</v>
      </c>
      <c r="F25" s="240"/>
      <c r="G25" s="228">
        <f t="shared" si="0"/>
        <v>1000</v>
      </c>
      <c r="H25" s="228">
        <v>1000</v>
      </c>
      <c r="I25" s="213"/>
    </row>
    <row r="26" spans="1:9" ht="25.5">
      <c r="A26" s="236"/>
      <c r="B26" s="232"/>
      <c r="C26" s="233"/>
      <c r="D26" s="231">
        <v>4252</v>
      </c>
      <c r="E26" s="241" t="s">
        <v>838</v>
      </c>
      <c r="F26" s="240"/>
      <c r="G26" s="228">
        <f t="shared" si="0"/>
        <v>3000</v>
      </c>
      <c r="H26" s="228">
        <v>3000</v>
      </c>
      <c r="I26" s="213"/>
    </row>
    <row r="27" spans="1:9" ht="12.75">
      <c r="A27" s="236"/>
      <c r="B27" s="232"/>
      <c r="C27" s="233"/>
      <c r="D27" s="231">
        <v>4261</v>
      </c>
      <c r="E27" s="241" t="s">
        <v>840</v>
      </c>
      <c r="F27" s="240"/>
      <c r="G27" s="228">
        <f t="shared" si="0"/>
        <v>1499.7</v>
      </c>
      <c r="H27" s="228">
        <v>1499.7</v>
      </c>
      <c r="I27" s="213"/>
    </row>
    <row r="28" spans="1:9" ht="12.75">
      <c r="A28" s="236"/>
      <c r="B28" s="232"/>
      <c r="C28" s="233"/>
      <c r="D28" s="231">
        <v>4264</v>
      </c>
      <c r="E28" s="241" t="s">
        <v>843</v>
      </c>
      <c r="F28" s="240"/>
      <c r="G28" s="228">
        <f t="shared" si="0"/>
        <v>8000</v>
      </c>
      <c r="H28" s="228">
        <v>8000</v>
      </c>
      <c r="I28" s="213"/>
    </row>
    <row r="29" spans="1:9" ht="12.75">
      <c r="A29" s="236"/>
      <c r="B29" s="232"/>
      <c r="C29" s="233"/>
      <c r="D29" s="233">
        <v>4267</v>
      </c>
      <c r="E29" s="241" t="s">
        <v>846</v>
      </c>
      <c r="F29" s="240"/>
      <c r="G29" s="228">
        <f t="shared" si="0"/>
        <v>1000</v>
      </c>
      <c r="H29" s="228">
        <v>1000</v>
      </c>
      <c r="I29" s="213"/>
    </row>
    <row r="30" spans="1:9" ht="12.75">
      <c r="A30" s="236"/>
      <c r="B30" s="232"/>
      <c r="C30" s="233"/>
      <c r="D30" s="233">
        <v>4269</v>
      </c>
      <c r="E30" s="241" t="s">
        <v>847</v>
      </c>
      <c r="F30" s="240"/>
      <c r="G30" s="228">
        <f t="shared" si="0"/>
        <v>1000</v>
      </c>
      <c r="H30" s="228">
        <v>1000</v>
      </c>
      <c r="I30" s="213"/>
    </row>
    <row r="31" spans="1:9" ht="12.75">
      <c r="A31" s="236"/>
      <c r="B31" s="232"/>
      <c r="C31" s="233"/>
      <c r="D31" s="233">
        <v>4823</v>
      </c>
      <c r="E31" s="241" t="s">
        <v>906</v>
      </c>
      <c r="F31" s="240"/>
      <c r="G31" s="228">
        <f t="shared" si="0"/>
        <v>600</v>
      </c>
      <c r="H31" s="228">
        <v>600</v>
      </c>
      <c r="I31" s="213"/>
    </row>
    <row r="32" spans="1:9" ht="13.5" customHeight="1">
      <c r="A32" s="236"/>
      <c r="B32" s="232"/>
      <c r="C32" s="233"/>
      <c r="D32" s="233">
        <v>5113</v>
      </c>
      <c r="E32" s="241" t="s">
        <v>925</v>
      </c>
      <c r="F32" s="240"/>
      <c r="G32" s="228">
        <f>H32+I32</f>
        <v>3064.3</v>
      </c>
      <c r="H32" s="228"/>
      <c r="I32" s="213">
        <v>3064.3</v>
      </c>
    </row>
    <row r="33" spans="1:9" ht="12.75">
      <c r="A33" s="236"/>
      <c r="B33" s="232"/>
      <c r="C33" s="233"/>
      <c r="D33" s="233">
        <v>5121</v>
      </c>
      <c r="E33" s="267" t="s">
        <v>927</v>
      </c>
      <c r="F33" s="240"/>
      <c r="G33" s="228">
        <f t="shared" si="0"/>
        <v>1000</v>
      </c>
      <c r="H33" s="228"/>
      <c r="I33" s="213">
        <v>1000</v>
      </c>
    </row>
    <row r="34" spans="1:9" ht="12.75">
      <c r="A34" s="236"/>
      <c r="B34" s="232"/>
      <c r="C34" s="233"/>
      <c r="D34" s="233">
        <v>5122</v>
      </c>
      <c r="E34" s="241" t="s">
        <v>928</v>
      </c>
      <c r="F34" s="240"/>
      <c r="G34" s="228">
        <f t="shared" si="0"/>
        <v>3000</v>
      </c>
      <c r="H34" s="228"/>
      <c r="I34" s="213">
        <v>3000</v>
      </c>
    </row>
    <row r="35" spans="1:9" ht="12.75">
      <c r="A35" s="236"/>
      <c r="B35" s="232"/>
      <c r="C35" s="233"/>
      <c r="D35" s="233">
        <v>5129</v>
      </c>
      <c r="E35" s="241" t="s">
        <v>929</v>
      </c>
      <c r="F35" s="240"/>
      <c r="G35" s="228">
        <f t="shared" si="0"/>
        <v>2000</v>
      </c>
      <c r="H35" s="228"/>
      <c r="I35" s="213">
        <v>2000</v>
      </c>
    </row>
    <row r="36" spans="1:9" ht="12.75">
      <c r="A36" s="236"/>
      <c r="B36" s="232"/>
      <c r="C36" s="233"/>
      <c r="D36" s="233">
        <v>5134</v>
      </c>
      <c r="E36" s="241" t="s">
        <v>934</v>
      </c>
      <c r="F36" s="240"/>
      <c r="G36" s="228"/>
      <c r="H36" s="228"/>
      <c r="I36" s="213"/>
    </row>
    <row r="37" spans="1:9" ht="15" customHeight="1">
      <c r="A37" s="236">
        <v>2112</v>
      </c>
      <c r="B37" s="232" t="s">
        <v>146</v>
      </c>
      <c r="C37" s="233">
        <v>1</v>
      </c>
      <c r="D37" s="233">
        <v>2</v>
      </c>
      <c r="E37" s="239" t="s">
        <v>595</v>
      </c>
      <c r="F37" s="240" t="s">
        <v>263</v>
      </c>
      <c r="G37" s="228">
        <f>SUM(H37:I37)</f>
        <v>0</v>
      </c>
      <c r="H37" s="213">
        <f>SUM(H39:H39)</f>
        <v>0</v>
      </c>
      <c r="I37" s="213">
        <f>SUM(I39:I39)</f>
        <v>0</v>
      </c>
    </row>
    <row r="38" spans="1:9" ht="22.5" customHeight="1">
      <c r="A38" s="236"/>
      <c r="B38" s="232"/>
      <c r="C38" s="233"/>
      <c r="D38" s="233"/>
      <c r="E38" s="239" t="s">
        <v>966</v>
      </c>
      <c r="F38" s="240"/>
      <c r="G38" s="228"/>
      <c r="H38" s="213"/>
      <c r="I38" s="213"/>
    </row>
    <row r="39" spans="1:9" ht="12.75">
      <c r="A39" s="236"/>
      <c r="B39" s="232"/>
      <c r="C39" s="233"/>
      <c r="D39" s="233"/>
      <c r="E39" s="239" t="s">
        <v>125</v>
      </c>
      <c r="F39" s="240"/>
      <c r="G39" s="228">
        <f>SUM(H39:I39)</f>
        <v>0</v>
      </c>
      <c r="H39" s="213">
        <v>0</v>
      </c>
      <c r="I39" s="213"/>
    </row>
    <row r="40" spans="1:9" ht="12.75">
      <c r="A40" s="236">
        <v>2113</v>
      </c>
      <c r="B40" s="232" t="s">
        <v>146</v>
      </c>
      <c r="C40" s="233">
        <v>1</v>
      </c>
      <c r="D40" s="233">
        <v>3</v>
      </c>
      <c r="E40" s="239" t="s">
        <v>596</v>
      </c>
      <c r="F40" s="240" t="s">
        <v>264</v>
      </c>
      <c r="G40" s="228">
        <f>SUM(H40:I40)</f>
        <v>2800</v>
      </c>
      <c r="H40" s="213">
        <f>SUM(H42:H43)</f>
        <v>2800</v>
      </c>
      <c r="I40" s="213">
        <f>SUM(I43:I43)</f>
        <v>0</v>
      </c>
    </row>
    <row r="41" spans="1:9" ht="23.25" customHeight="1">
      <c r="A41" s="236"/>
      <c r="B41" s="232"/>
      <c r="C41" s="233"/>
      <c r="D41" s="233"/>
      <c r="E41" s="239" t="s">
        <v>966</v>
      </c>
      <c r="F41" s="240"/>
      <c r="G41" s="228"/>
      <c r="H41" s="213"/>
      <c r="I41" s="213"/>
    </row>
    <row r="42" spans="1:9" ht="12.75">
      <c r="A42" s="236"/>
      <c r="B42" s="232"/>
      <c r="C42" s="233"/>
      <c r="D42" s="233">
        <v>4222</v>
      </c>
      <c r="E42" s="241" t="s">
        <v>823</v>
      </c>
      <c r="F42" s="240"/>
      <c r="G42" s="228">
        <f aca="true" t="shared" si="1" ref="G42:G52">SUM(H42:I42)</f>
        <v>2000</v>
      </c>
      <c r="H42" s="213">
        <v>2000</v>
      </c>
      <c r="I42" s="213"/>
    </row>
    <row r="43" spans="1:9" ht="12.75">
      <c r="A43" s="236"/>
      <c r="B43" s="232"/>
      <c r="C43" s="233"/>
      <c r="D43" s="235">
        <v>4239</v>
      </c>
      <c r="E43" s="241" t="s">
        <v>833</v>
      </c>
      <c r="F43" s="240"/>
      <c r="G43" s="228">
        <f t="shared" si="1"/>
        <v>800</v>
      </c>
      <c r="H43" s="213">
        <v>800</v>
      </c>
      <c r="I43" s="213"/>
    </row>
    <row r="44" spans="1:9" ht="12.75">
      <c r="A44" s="236">
        <v>2120</v>
      </c>
      <c r="B44" s="232" t="s">
        <v>146</v>
      </c>
      <c r="C44" s="233">
        <v>2</v>
      </c>
      <c r="D44" s="233">
        <v>0</v>
      </c>
      <c r="E44" s="237" t="s">
        <v>597</v>
      </c>
      <c r="F44" s="243" t="s">
        <v>266</v>
      </c>
      <c r="G44" s="228">
        <f t="shared" si="1"/>
        <v>0</v>
      </c>
      <c r="H44" s="213">
        <f>SUM(H45+H48)</f>
        <v>0</v>
      </c>
      <c r="I44" s="213">
        <f>SUM(I45+I48)</f>
        <v>0</v>
      </c>
    </row>
    <row r="45" spans="1:9" ht="12.75">
      <c r="A45" s="236">
        <v>2121</v>
      </c>
      <c r="B45" s="232" t="s">
        <v>146</v>
      </c>
      <c r="C45" s="233">
        <v>2</v>
      </c>
      <c r="D45" s="233">
        <v>1</v>
      </c>
      <c r="E45" s="244" t="s">
        <v>598</v>
      </c>
      <c r="F45" s="240" t="s">
        <v>267</v>
      </c>
      <c r="G45" s="228">
        <f t="shared" si="1"/>
        <v>0</v>
      </c>
      <c r="H45" s="213">
        <f>SUM(H47:H47)</f>
        <v>0</v>
      </c>
      <c r="I45" s="213">
        <f>SUM(I47:I47)</f>
        <v>0</v>
      </c>
    </row>
    <row r="46" spans="1:9" ht="23.25" customHeight="1">
      <c r="A46" s="236"/>
      <c r="B46" s="232"/>
      <c r="C46" s="233"/>
      <c r="D46" s="233"/>
      <c r="E46" s="239" t="s">
        <v>966</v>
      </c>
      <c r="F46" s="240"/>
      <c r="G46" s="228">
        <f t="shared" si="1"/>
        <v>0</v>
      </c>
      <c r="H46" s="213"/>
      <c r="I46" s="213"/>
    </row>
    <row r="47" spans="1:9" ht="12.75">
      <c r="A47" s="236"/>
      <c r="B47" s="232"/>
      <c r="C47" s="233"/>
      <c r="D47" s="233"/>
      <c r="E47" s="239" t="s">
        <v>125</v>
      </c>
      <c r="F47" s="240"/>
      <c r="G47" s="228">
        <f t="shared" si="1"/>
        <v>0</v>
      </c>
      <c r="H47" s="213">
        <f>SUM(H49:H49)</f>
        <v>0</v>
      </c>
      <c r="I47" s="213">
        <f>SUM(I49:I49)</f>
        <v>0</v>
      </c>
    </row>
    <row r="48" spans="1:9" ht="25.5">
      <c r="A48" s="236">
        <v>2122</v>
      </c>
      <c r="B48" s="232" t="s">
        <v>146</v>
      </c>
      <c r="C48" s="233">
        <v>2</v>
      </c>
      <c r="D48" s="233">
        <v>2</v>
      </c>
      <c r="E48" s="239" t="s">
        <v>599</v>
      </c>
      <c r="F48" s="240" t="s">
        <v>268</v>
      </c>
      <c r="G48" s="228">
        <f t="shared" si="1"/>
        <v>0</v>
      </c>
      <c r="H48" s="213">
        <f>SUM(H50:H50)</f>
        <v>0</v>
      </c>
      <c r="I48" s="213">
        <f>SUM(I50:I50)</f>
        <v>0</v>
      </c>
    </row>
    <row r="49" spans="1:9" ht="22.5" customHeight="1">
      <c r="A49" s="236"/>
      <c r="B49" s="232"/>
      <c r="C49" s="233"/>
      <c r="D49" s="233"/>
      <c r="E49" s="239" t="s">
        <v>966</v>
      </c>
      <c r="F49" s="240"/>
      <c r="G49" s="228">
        <f t="shared" si="1"/>
        <v>0</v>
      </c>
      <c r="H49" s="213"/>
      <c r="I49" s="213"/>
    </row>
    <row r="50" spans="1:9" ht="12.75">
      <c r="A50" s="236"/>
      <c r="B50" s="232"/>
      <c r="C50" s="233"/>
      <c r="D50" s="233"/>
      <c r="E50" s="239" t="s">
        <v>125</v>
      </c>
      <c r="F50" s="240"/>
      <c r="G50" s="228">
        <f t="shared" si="1"/>
        <v>0</v>
      </c>
      <c r="H50" s="213"/>
      <c r="I50" s="213"/>
    </row>
    <row r="51" spans="1:9" ht="12.75">
      <c r="A51" s="236">
        <v>2130</v>
      </c>
      <c r="B51" s="232" t="s">
        <v>146</v>
      </c>
      <c r="C51" s="233">
        <v>3</v>
      </c>
      <c r="D51" s="233">
        <v>0</v>
      </c>
      <c r="E51" s="237" t="s">
        <v>600</v>
      </c>
      <c r="F51" s="245" t="s">
        <v>269</v>
      </c>
      <c r="G51" s="228">
        <f t="shared" si="1"/>
        <v>3700</v>
      </c>
      <c r="H51" s="246">
        <f>SUM(H52,H55,H58)</f>
        <v>3700</v>
      </c>
      <c r="I51" s="246">
        <f>SUM(I52,I55,I58)</f>
        <v>0</v>
      </c>
    </row>
    <row r="52" spans="1:9" ht="25.5">
      <c r="A52" s="236">
        <v>2131</v>
      </c>
      <c r="B52" s="232" t="s">
        <v>146</v>
      </c>
      <c r="C52" s="233">
        <v>3</v>
      </c>
      <c r="D52" s="233">
        <v>1</v>
      </c>
      <c r="E52" s="239" t="s">
        <v>601</v>
      </c>
      <c r="F52" s="240" t="s">
        <v>270</v>
      </c>
      <c r="G52" s="228">
        <f t="shared" si="1"/>
        <v>0</v>
      </c>
      <c r="H52" s="213">
        <f>SUM(H54:H54)</f>
        <v>0</v>
      </c>
      <c r="I52" s="213">
        <f>SUM(I54:I54)</f>
        <v>0</v>
      </c>
    </row>
    <row r="53" spans="1:9" ht="21.75" customHeight="1">
      <c r="A53" s="236"/>
      <c r="B53" s="232"/>
      <c r="C53" s="233"/>
      <c r="D53" s="233"/>
      <c r="E53" s="239" t="s">
        <v>966</v>
      </c>
      <c r="F53" s="240"/>
      <c r="G53" s="228"/>
      <c r="H53" s="213"/>
      <c r="I53" s="213"/>
    </row>
    <row r="54" spans="1:9" ht="12.75">
      <c r="A54" s="236"/>
      <c r="B54" s="232"/>
      <c r="C54" s="233"/>
      <c r="D54" s="233"/>
      <c r="E54" s="239" t="s">
        <v>125</v>
      </c>
      <c r="F54" s="240"/>
      <c r="G54" s="228">
        <f>SUM(H54:I54)</f>
        <v>0</v>
      </c>
      <c r="H54" s="213">
        <f>SUM(H56:H56)</f>
        <v>0</v>
      </c>
      <c r="I54" s="213">
        <f>SUM(I56:I56)</f>
        <v>0</v>
      </c>
    </row>
    <row r="55" spans="1:9" ht="12.75">
      <c r="A55" s="236">
        <v>2132</v>
      </c>
      <c r="B55" s="232" t="s">
        <v>146</v>
      </c>
      <c r="C55" s="233">
        <v>3</v>
      </c>
      <c r="D55" s="233">
        <v>2</v>
      </c>
      <c r="E55" s="239" t="s">
        <v>602</v>
      </c>
      <c r="F55" s="240" t="s">
        <v>271</v>
      </c>
      <c r="G55" s="228">
        <f>SUM(H55:I55)</f>
        <v>0</v>
      </c>
      <c r="H55" s="213">
        <f>SUM(H57:H57)</f>
        <v>0</v>
      </c>
      <c r="I55" s="213">
        <f>SUM(I57:I57)</f>
        <v>0</v>
      </c>
    </row>
    <row r="56" spans="1:9" ht="25.5" customHeight="1">
      <c r="A56" s="236"/>
      <c r="B56" s="232"/>
      <c r="C56" s="233"/>
      <c r="D56" s="233"/>
      <c r="E56" s="239" t="s">
        <v>966</v>
      </c>
      <c r="F56" s="240"/>
      <c r="G56" s="228"/>
      <c r="H56" s="213"/>
      <c r="I56" s="213"/>
    </row>
    <row r="57" spans="1:9" ht="12.75">
      <c r="A57" s="236"/>
      <c r="B57" s="232"/>
      <c r="C57" s="233"/>
      <c r="D57" s="233"/>
      <c r="E57" s="239" t="s">
        <v>125</v>
      </c>
      <c r="F57" s="240"/>
      <c r="G57" s="228">
        <f aca="true" t="shared" si="2" ref="G57:G64">SUM(H57:I57)</f>
        <v>0</v>
      </c>
      <c r="H57" s="213">
        <f>SUM(H59:H59)</f>
        <v>0</v>
      </c>
      <c r="I57" s="213">
        <f>SUM(I59:I59)</f>
        <v>0</v>
      </c>
    </row>
    <row r="58" spans="1:9" ht="12.75">
      <c r="A58" s="236">
        <v>2133</v>
      </c>
      <c r="B58" s="232" t="s">
        <v>146</v>
      </c>
      <c r="C58" s="233">
        <v>3</v>
      </c>
      <c r="D58" s="233">
        <v>3</v>
      </c>
      <c r="E58" s="239" t="s">
        <v>603</v>
      </c>
      <c r="F58" s="240" t="s">
        <v>272</v>
      </c>
      <c r="G58" s="228">
        <f t="shared" si="2"/>
        <v>3700</v>
      </c>
      <c r="H58" s="213">
        <f>SUM(H60:H63)</f>
        <v>3700</v>
      </c>
      <c r="I58" s="213">
        <f>SUM(I62:I62)</f>
        <v>0</v>
      </c>
    </row>
    <row r="59" spans="1:9" ht="22.5" customHeight="1">
      <c r="A59" s="236"/>
      <c r="B59" s="232"/>
      <c r="C59" s="233"/>
      <c r="D59" s="233"/>
      <c r="E59" s="239" t="s">
        <v>966</v>
      </c>
      <c r="F59" s="240"/>
      <c r="G59" s="228">
        <f t="shared" si="2"/>
        <v>0</v>
      </c>
      <c r="H59" s="213"/>
      <c r="I59" s="213"/>
    </row>
    <row r="60" spans="1:9" ht="12.75">
      <c r="A60" s="236"/>
      <c r="B60" s="232"/>
      <c r="C60" s="233"/>
      <c r="D60" s="233">
        <v>4231</v>
      </c>
      <c r="E60" s="241" t="s">
        <v>826</v>
      </c>
      <c r="F60" s="240"/>
      <c r="G60" s="228">
        <f t="shared" si="2"/>
        <v>1000</v>
      </c>
      <c r="H60" s="213">
        <v>1000</v>
      </c>
      <c r="I60" s="213"/>
    </row>
    <row r="61" spans="1:9" ht="12.75">
      <c r="A61" s="236"/>
      <c r="B61" s="232"/>
      <c r="C61" s="233"/>
      <c r="D61" s="233">
        <v>4232</v>
      </c>
      <c r="E61" s="241" t="s">
        <v>827</v>
      </c>
      <c r="F61" s="240"/>
      <c r="G61" s="228">
        <f t="shared" si="2"/>
        <v>1500</v>
      </c>
      <c r="H61" s="213">
        <v>1500</v>
      </c>
      <c r="I61" s="213"/>
    </row>
    <row r="62" spans="1:9" ht="12.75">
      <c r="A62" s="236"/>
      <c r="B62" s="232"/>
      <c r="C62" s="233"/>
      <c r="D62" s="233">
        <v>4234</v>
      </c>
      <c r="E62" s="241" t="s">
        <v>829</v>
      </c>
      <c r="F62" s="240"/>
      <c r="G62" s="228">
        <f t="shared" si="2"/>
        <v>1200</v>
      </c>
      <c r="H62" s="213">
        <v>1200</v>
      </c>
      <c r="I62" s="213"/>
    </row>
    <row r="63" spans="1:9" ht="12.75">
      <c r="A63" s="236">
        <v>2140</v>
      </c>
      <c r="B63" s="232" t="s">
        <v>146</v>
      </c>
      <c r="C63" s="233">
        <v>4</v>
      </c>
      <c r="D63" s="233">
        <v>0</v>
      </c>
      <c r="E63" s="237" t="s">
        <v>604</v>
      </c>
      <c r="F63" s="237" t="s">
        <v>273</v>
      </c>
      <c r="G63" s="228">
        <f t="shared" si="2"/>
        <v>0</v>
      </c>
      <c r="H63" s="213">
        <f>SUM(H64)</f>
        <v>0</v>
      </c>
      <c r="I63" s="213">
        <f>SUM(I64)</f>
        <v>0</v>
      </c>
    </row>
    <row r="64" spans="1:9" ht="12.75">
      <c r="A64" s="236">
        <v>2141</v>
      </c>
      <c r="B64" s="232" t="s">
        <v>146</v>
      </c>
      <c r="C64" s="233">
        <v>4</v>
      </c>
      <c r="D64" s="233">
        <v>1</v>
      </c>
      <c r="E64" s="239" t="s">
        <v>605</v>
      </c>
      <c r="F64" s="242" t="s">
        <v>274</v>
      </c>
      <c r="G64" s="228">
        <f t="shared" si="2"/>
        <v>0</v>
      </c>
      <c r="H64" s="213">
        <f>SUM(H66:H66)</f>
        <v>0</v>
      </c>
      <c r="I64" s="213">
        <f>SUM(I66:I66)</f>
        <v>0</v>
      </c>
    </row>
    <row r="65" spans="1:9" ht="24.75" customHeight="1">
      <c r="A65" s="236"/>
      <c r="B65" s="232"/>
      <c r="C65" s="233"/>
      <c r="D65" s="233"/>
      <c r="E65" s="239" t="s">
        <v>966</v>
      </c>
      <c r="F65" s="240"/>
      <c r="G65" s="228"/>
      <c r="H65" s="213"/>
      <c r="I65" s="213"/>
    </row>
    <row r="66" spans="1:9" ht="12.75">
      <c r="A66" s="236"/>
      <c r="B66" s="232"/>
      <c r="C66" s="233"/>
      <c r="D66" s="233"/>
      <c r="E66" s="239" t="s">
        <v>125</v>
      </c>
      <c r="F66" s="240"/>
      <c r="G66" s="228">
        <f aca="true" t="shared" si="3" ref="G66:G72">SUM(H66:I66)</f>
        <v>0</v>
      </c>
      <c r="H66" s="213">
        <f>SUM(H68:H68)</f>
        <v>0</v>
      </c>
      <c r="I66" s="213">
        <f>SUM(I68:I68)</f>
        <v>0</v>
      </c>
    </row>
    <row r="67" spans="1:9" ht="25.5">
      <c r="A67" s="236">
        <v>2150</v>
      </c>
      <c r="B67" s="232" t="s">
        <v>146</v>
      </c>
      <c r="C67" s="233">
        <v>5</v>
      </c>
      <c r="D67" s="233">
        <v>0</v>
      </c>
      <c r="E67" s="237" t="s">
        <v>606</v>
      </c>
      <c r="F67" s="237" t="s">
        <v>275</v>
      </c>
      <c r="G67" s="228">
        <f t="shared" si="3"/>
        <v>0</v>
      </c>
      <c r="H67" s="213">
        <f>SUM(H68)</f>
        <v>0</v>
      </c>
      <c r="I67" s="213">
        <f>SUM(I68)</f>
        <v>0</v>
      </c>
    </row>
    <row r="68" spans="1:9" ht="25.5">
      <c r="A68" s="236">
        <v>2151</v>
      </c>
      <c r="B68" s="232" t="s">
        <v>146</v>
      </c>
      <c r="C68" s="233">
        <v>5</v>
      </c>
      <c r="D68" s="233">
        <v>1</v>
      </c>
      <c r="E68" s="239" t="s">
        <v>607</v>
      </c>
      <c r="F68" s="242" t="s">
        <v>276</v>
      </c>
      <c r="G68" s="228">
        <f t="shared" si="3"/>
        <v>0</v>
      </c>
      <c r="H68" s="213">
        <f>SUM(H70:H70)</f>
        <v>0</v>
      </c>
      <c r="I68" s="213">
        <f>SUM(I70:I70)</f>
        <v>0</v>
      </c>
    </row>
    <row r="69" spans="1:9" ht="23.25" customHeight="1">
      <c r="A69" s="236"/>
      <c r="B69" s="232"/>
      <c r="C69" s="233"/>
      <c r="D69" s="233"/>
      <c r="E69" s="239" t="s">
        <v>966</v>
      </c>
      <c r="F69" s="240"/>
      <c r="G69" s="228">
        <f t="shared" si="3"/>
        <v>0</v>
      </c>
      <c r="H69" s="213"/>
      <c r="I69" s="213"/>
    </row>
    <row r="70" spans="1:9" ht="12.75">
      <c r="A70" s="236"/>
      <c r="B70" s="232"/>
      <c r="C70" s="233"/>
      <c r="D70" s="233"/>
      <c r="E70" s="239" t="s">
        <v>125</v>
      </c>
      <c r="F70" s="240"/>
      <c r="G70" s="228">
        <f t="shared" si="3"/>
        <v>0</v>
      </c>
      <c r="H70" s="213"/>
      <c r="I70" s="213"/>
    </row>
    <row r="71" spans="1:9" ht="25.5" customHeight="1">
      <c r="A71" s="236">
        <v>2160</v>
      </c>
      <c r="B71" s="232" t="s">
        <v>146</v>
      </c>
      <c r="C71" s="233">
        <v>6</v>
      </c>
      <c r="D71" s="233">
        <v>0</v>
      </c>
      <c r="E71" s="237" t="s">
        <v>967</v>
      </c>
      <c r="F71" s="237" t="s">
        <v>277</v>
      </c>
      <c r="G71" s="213">
        <f t="shared" si="3"/>
        <v>103777</v>
      </c>
      <c r="H71" s="213">
        <f>SUM(H72)</f>
        <v>67877</v>
      </c>
      <c r="I71" s="213">
        <f>SUM(I72)</f>
        <v>35900</v>
      </c>
    </row>
    <row r="72" spans="1:9" ht="25.5">
      <c r="A72" s="236">
        <v>2161</v>
      </c>
      <c r="B72" s="232" t="s">
        <v>146</v>
      </c>
      <c r="C72" s="233">
        <v>6</v>
      </c>
      <c r="D72" s="233">
        <v>1</v>
      </c>
      <c r="E72" s="239" t="s">
        <v>609</v>
      </c>
      <c r="F72" s="240" t="s">
        <v>278</v>
      </c>
      <c r="G72" s="213">
        <f t="shared" si="3"/>
        <v>103777</v>
      </c>
      <c r="H72" s="213">
        <f>SUM(H74:H78)</f>
        <v>67877</v>
      </c>
      <c r="I72" s="213">
        <f>SUM(I74:I79)</f>
        <v>35900</v>
      </c>
    </row>
    <row r="73" spans="1:9" ht="22.5" customHeight="1">
      <c r="A73" s="236"/>
      <c r="B73" s="232"/>
      <c r="C73" s="233"/>
      <c r="D73" s="233"/>
      <c r="E73" s="239" t="s">
        <v>966</v>
      </c>
      <c r="F73" s="240"/>
      <c r="G73" s="228"/>
      <c r="H73" s="213"/>
      <c r="I73" s="213"/>
    </row>
    <row r="74" spans="1:9" ht="12.75">
      <c r="A74" s="236"/>
      <c r="B74" s="232"/>
      <c r="C74" s="233"/>
      <c r="D74" s="233">
        <v>4241</v>
      </c>
      <c r="E74" s="241" t="s">
        <v>835</v>
      </c>
      <c r="F74" s="240"/>
      <c r="G74" s="228">
        <f aca="true" t="shared" si="4" ref="G74:G81">SUM(H74:I74)</f>
        <v>1200</v>
      </c>
      <c r="H74" s="213">
        <v>1200</v>
      </c>
      <c r="I74" s="213"/>
    </row>
    <row r="75" spans="1:9" ht="25.5">
      <c r="A75" s="236"/>
      <c r="B75" s="232"/>
      <c r="C75" s="233"/>
      <c r="D75" s="233">
        <v>4511</v>
      </c>
      <c r="E75" s="241" t="s">
        <v>861</v>
      </c>
      <c r="F75" s="240"/>
      <c r="G75" s="228">
        <f t="shared" si="4"/>
        <v>61977</v>
      </c>
      <c r="H75" s="213">
        <v>61977</v>
      </c>
      <c r="I75" s="213"/>
    </row>
    <row r="76" spans="1:9" ht="12.75">
      <c r="A76" s="236"/>
      <c r="B76" s="232"/>
      <c r="C76" s="233"/>
      <c r="D76" s="233">
        <v>4823</v>
      </c>
      <c r="E76" s="241" t="s">
        <v>906</v>
      </c>
      <c r="F76" s="240"/>
      <c r="G76" s="228">
        <f t="shared" si="4"/>
        <v>4500</v>
      </c>
      <c r="H76" s="213">
        <v>4500</v>
      </c>
      <c r="I76" s="213"/>
    </row>
    <row r="77" spans="1:9" ht="12.75">
      <c r="A77" s="236"/>
      <c r="B77" s="232"/>
      <c r="C77" s="233"/>
      <c r="D77" s="233">
        <v>4831</v>
      </c>
      <c r="E77" s="241" t="s">
        <v>909</v>
      </c>
      <c r="F77" s="223" t="s">
        <v>191</v>
      </c>
      <c r="G77" s="228">
        <f t="shared" si="4"/>
        <v>200</v>
      </c>
      <c r="H77" s="228">
        <v>200</v>
      </c>
      <c r="I77" s="213"/>
    </row>
    <row r="78" spans="1:9" ht="12.75">
      <c r="A78" s="236"/>
      <c r="B78" s="232"/>
      <c r="C78" s="233"/>
      <c r="D78" s="233">
        <v>5112</v>
      </c>
      <c r="E78" s="241" t="s">
        <v>924</v>
      </c>
      <c r="F78" s="240"/>
      <c r="G78" s="228">
        <f t="shared" si="4"/>
        <v>30000</v>
      </c>
      <c r="H78" s="213">
        <v>0</v>
      </c>
      <c r="I78" s="213">
        <v>30000</v>
      </c>
    </row>
    <row r="79" spans="1:9" ht="12.75">
      <c r="A79" s="236"/>
      <c r="B79" s="232"/>
      <c r="C79" s="233"/>
      <c r="D79" s="233">
        <v>5134</v>
      </c>
      <c r="E79" s="241" t="s">
        <v>934</v>
      </c>
      <c r="F79" s="240"/>
      <c r="G79" s="228">
        <f t="shared" si="4"/>
        <v>5900</v>
      </c>
      <c r="H79" s="213"/>
      <c r="I79" s="213">
        <v>5900</v>
      </c>
    </row>
    <row r="80" spans="1:9" ht="15.75" customHeight="1">
      <c r="A80" s="236">
        <v>2170</v>
      </c>
      <c r="B80" s="232" t="s">
        <v>146</v>
      </c>
      <c r="C80" s="233">
        <v>7</v>
      </c>
      <c r="D80" s="233">
        <v>0</v>
      </c>
      <c r="E80" s="237" t="s">
        <v>610</v>
      </c>
      <c r="F80" s="240"/>
      <c r="G80" s="228">
        <f t="shared" si="4"/>
        <v>0</v>
      </c>
      <c r="H80" s="213">
        <f>SUM(H81)</f>
        <v>0</v>
      </c>
      <c r="I80" s="213">
        <f>SUM(I81)</f>
        <v>0</v>
      </c>
    </row>
    <row r="81" spans="1:9" ht="12.75">
      <c r="A81" s="236">
        <v>2171</v>
      </c>
      <c r="B81" s="232" t="s">
        <v>146</v>
      </c>
      <c r="C81" s="233">
        <v>7</v>
      </c>
      <c r="D81" s="233">
        <v>1</v>
      </c>
      <c r="E81" s="239" t="s">
        <v>611</v>
      </c>
      <c r="F81" s="240"/>
      <c r="G81" s="228">
        <f t="shared" si="4"/>
        <v>0</v>
      </c>
      <c r="H81" s="213">
        <f>SUM(H83:H83)</f>
        <v>0</v>
      </c>
      <c r="I81" s="213">
        <f>SUM(I83:I83)</f>
        <v>0</v>
      </c>
    </row>
    <row r="82" spans="1:9" ht="22.5" customHeight="1">
      <c r="A82" s="236"/>
      <c r="B82" s="232"/>
      <c r="C82" s="233"/>
      <c r="D82" s="233"/>
      <c r="E82" s="239" t="s">
        <v>966</v>
      </c>
      <c r="F82" s="240"/>
      <c r="G82" s="228"/>
      <c r="H82" s="213"/>
      <c r="I82" s="213"/>
    </row>
    <row r="83" spans="1:9" ht="12.75">
      <c r="A83" s="236"/>
      <c r="B83" s="232"/>
      <c r="C83" s="233"/>
      <c r="D83" s="233"/>
      <c r="E83" s="239" t="s">
        <v>125</v>
      </c>
      <c r="F83" s="240"/>
      <c r="G83" s="228">
        <f>SUM(H83:I83)</f>
        <v>0</v>
      </c>
      <c r="H83" s="213"/>
      <c r="I83" s="213"/>
    </row>
    <row r="84" spans="1:9" ht="25.5">
      <c r="A84" s="236">
        <v>2180</v>
      </c>
      <c r="B84" s="232" t="s">
        <v>146</v>
      </c>
      <c r="C84" s="233">
        <v>8</v>
      </c>
      <c r="D84" s="233">
        <v>0</v>
      </c>
      <c r="E84" s="237" t="s">
        <v>612</v>
      </c>
      <c r="F84" s="237" t="s">
        <v>279</v>
      </c>
      <c r="G84" s="228">
        <f aca="true" t="shared" si="5" ref="G84:G136">SUM(H84:I84)</f>
        <v>0</v>
      </c>
      <c r="H84" s="213">
        <f>SUM(H85+H88)</f>
        <v>0</v>
      </c>
      <c r="I84" s="213">
        <f>SUM(I85+I88)</f>
        <v>0</v>
      </c>
    </row>
    <row r="85" spans="1:9" ht="23.25" customHeight="1">
      <c r="A85" s="236">
        <v>2181</v>
      </c>
      <c r="B85" s="232" t="s">
        <v>146</v>
      </c>
      <c r="C85" s="233">
        <v>8</v>
      </c>
      <c r="D85" s="233">
        <v>1</v>
      </c>
      <c r="E85" s="239" t="s">
        <v>612</v>
      </c>
      <c r="F85" s="242" t="s">
        <v>280</v>
      </c>
      <c r="G85" s="228">
        <f t="shared" si="5"/>
        <v>0</v>
      </c>
      <c r="H85" s="213">
        <f>SUM(H86:H87)</f>
        <v>0</v>
      </c>
      <c r="I85" s="213">
        <f>SUM(I86:I87)</f>
        <v>0</v>
      </c>
    </row>
    <row r="86" spans="1:9" ht="12.75">
      <c r="A86" s="236">
        <v>2182</v>
      </c>
      <c r="B86" s="232" t="s">
        <v>146</v>
      </c>
      <c r="C86" s="233">
        <v>8</v>
      </c>
      <c r="D86" s="233">
        <v>1</v>
      </c>
      <c r="E86" s="239" t="s">
        <v>613</v>
      </c>
      <c r="F86" s="242"/>
      <c r="G86" s="228">
        <f t="shared" si="5"/>
        <v>0</v>
      </c>
      <c r="H86" s="213">
        <v>0</v>
      </c>
      <c r="I86" s="213"/>
    </row>
    <row r="87" spans="1:9" ht="12.75">
      <c r="A87" s="236">
        <v>2183</v>
      </c>
      <c r="B87" s="232" t="s">
        <v>146</v>
      </c>
      <c r="C87" s="233">
        <v>8</v>
      </c>
      <c r="D87" s="233">
        <v>1</v>
      </c>
      <c r="E87" s="239" t="s">
        <v>614</v>
      </c>
      <c r="F87" s="242"/>
      <c r="G87" s="228">
        <f t="shared" si="5"/>
        <v>0</v>
      </c>
      <c r="H87" s="213">
        <v>0</v>
      </c>
      <c r="I87" s="213"/>
    </row>
    <row r="88" spans="1:9" ht="25.5">
      <c r="A88" s="236">
        <v>2184</v>
      </c>
      <c r="B88" s="232" t="s">
        <v>146</v>
      </c>
      <c r="C88" s="233">
        <v>8</v>
      </c>
      <c r="D88" s="233">
        <v>1</v>
      </c>
      <c r="E88" s="239" t="s">
        <v>615</v>
      </c>
      <c r="F88" s="242"/>
      <c r="G88" s="228">
        <v>0</v>
      </c>
      <c r="H88" s="213">
        <v>0</v>
      </c>
      <c r="I88" s="213"/>
    </row>
    <row r="89" spans="1:9" ht="22.5" customHeight="1">
      <c r="A89" s="236"/>
      <c r="B89" s="232"/>
      <c r="C89" s="233"/>
      <c r="D89" s="233"/>
      <c r="E89" s="239" t="s">
        <v>966</v>
      </c>
      <c r="F89" s="240"/>
      <c r="G89" s="228"/>
      <c r="H89" s="213"/>
      <c r="I89" s="213"/>
    </row>
    <row r="90" spans="1:9" ht="12.75">
      <c r="A90" s="236"/>
      <c r="B90" s="232"/>
      <c r="C90" s="233"/>
      <c r="D90" s="233"/>
      <c r="E90" s="239" t="s">
        <v>125</v>
      </c>
      <c r="F90" s="240"/>
      <c r="G90" s="228">
        <f>SUM(H90:I90)</f>
        <v>0</v>
      </c>
      <c r="H90" s="213">
        <v>0</v>
      </c>
      <c r="I90" s="213">
        <f>SUM(I92:I92)</f>
        <v>0</v>
      </c>
    </row>
    <row r="91" spans="1:9" s="235" customFormat="1" ht="25.5">
      <c r="A91" s="247">
        <v>2200</v>
      </c>
      <c r="B91" s="232" t="s">
        <v>147</v>
      </c>
      <c r="C91" s="233">
        <v>0</v>
      </c>
      <c r="D91" s="233">
        <v>0</v>
      </c>
      <c r="E91" s="226" t="s">
        <v>616</v>
      </c>
      <c r="F91" s="222" t="s">
        <v>281</v>
      </c>
      <c r="G91" s="248">
        <f t="shared" si="5"/>
        <v>2600</v>
      </c>
      <c r="H91" s="248">
        <f>SUM(H92,H96,H102,H106,H108)</f>
        <v>2600</v>
      </c>
      <c r="I91" s="228">
        <f>SUM(I92,I96,I102,I106,I108)</f>
        <v>0</v>
      </c>
    </row>
    <row r="92" spans="1:9" ht="12.75">
      <c r="A92" s="236">
        <v>2210</v>
      </c>
      <c r="B92" s="232" t="s">
        <v>147</v>
      </c>
      <c r="C92" s="233">
        <v>1</v>
      </c>
      <c r="D92" s="233">
        <v>0</v>
      </c>
      <c r="E92" s="237" t="s">
        <v>617</v>
      </c>
      <c r="F92" s="249" t="s">
        <v>282</v>
      </c>
      <c r="G92" s="248">
        <f t="shared" si="5"/>
        <v>0</v>
      </c>
      <c r="H92" s="250">
        <f>SUM(H93)</f>
        <v>0</v>
      </c>
      <c r="I92" s="213">
        <f>SUM(I93)</f>
        <v>0</v>
      </c>
    </row>
    <row r="93" spans="1:9" ht="12.75">
      <c r="A93" s="236">
        <v>2211</v>
      </c>
      <c r="B93" s="232" t="s">
        <v>147</v>
      </c>
      <c r="C93" s="233">
        <v>1</v>
      </c>
      <c r="D93" s="233">
        <v>1</v>
      </c>
      <c r="E93" s="239" t="s">
        <v>618</v>
      </c>
      <c r="F93" s="242" t="s">
        <v>283</v>
      </c>
      <c r="G93" s="228">
        <f t="shared" si="5"/>
        <v>0</v>
      </c>
      <c r="H93" s="213">
        <f>SUM(H95:H95)</f>
        <v>0</v>
      </c>
      <c r="I93" s="213">
        <f>SUM(I95:I95)</f>
        <v>0</v>
      </c>
    </row>
    <row r="94" spans="1:9" ht="22.5" customHeight="1">
      <c r="A94" s="236"/>
      <c r="B94" s="232"/>
      <c r="C94" s="233"/>
      <c r="D94" s="233"/>
      <c r="E94" s="239" t="s">
        <v>966</v>
      </c>
      <c r="F94" s="240"/>
      <c r="G94" s="228"/>
      <c r="H94" s="213"/>
      <c r="I94" s="213"/>
    </row>
    <row r="95" spans="1:9" ht="12.75">
      <c r="A95" s="236"/>
      <c r="B95" s="232"/>
      <c r="C95" s="233"/>
      <c r="D95" s="233">
        <v>4239</v>
      </c>
      <c r="E95" s="242" t="s">
        <v>968</v>
      </c>
      <c r="F95" s="240"/>
      <c r="G95" s="228">
        <f>H95</f>
        <v>0</v>
      </c>
      <c r="H95" s="213">
        <v>0</v>
      </c>
      <c r="I95" s="213"/>
    </row>
    <row r="96" spans="1:9" ht="12.75">
      <c r="A96" s="236">
        <v>2220</v>
      </c>
      <c r="B96" s="232" t="s">
        <v>147</v>
      </c>
      <c r="C96" s="233">
        <v>2</v>
      </c>
      <c r="D96" s="233">
        <v>0</v>
      </c>
      <c r="E96" s="237" t="s">
        <v>619</v>
      </c>
      <c r="F96" s="249" t="s">
        <v>284</v>
      </c>
      <c r="G96" s="248">
        <f t="shared" si="5"/>
        <v>1600</v>
      </c>
      <c r="H96" s="248">
        <f>SUM(H97)</f>
        <v>1600</v>
      </c>
      <c r="I96" s="213">
        <f>SUM(I97)</f>
        <v>0</v>
      </c>
    </row>
    <row r="97" spans="1:9" ht="12.75">
      <c r="A97" s="236">
        <v>2221</v>
      </c>
      <c r="B97" s="232" t="s">
        <v>147</v>
      </c>
      <c r="C97" s="233">
        <v>2</v>
      </c>
      <c r="D97" s="233">
        <v>1</v>
      </c>
      <c r="E97" s="239" t="s">
        <v>620</v>
      </c>
      <c r="F97" s="242" t="s">
        <v>285</v>
      </c>
      <c r="G97" s="228">
        <f t="shared" si="5"/>
        <v>1600</v>
      </c>
      <c r="H97" s="228">
        <f>H99+H100+H101</f>
        <v>1600</v>
      </c>
      <c r="I97" s="213">
        <f>SUM(I99:I99)</f>
        <v>0</v>
      </c>
    </row>
    <row r="98" spans="1:9" ht="22.5" customHeight="1">
      <c r="A98" s="236"/>
      <c r="B98" s="232"/>
      <c r="C98" s="233"/>
      <c r="D98" s="233"/>
      <c r="E98" s="239" t="s">
        <v>966</v>
      </c>
      <c r="F98" s="240"/>
      <c r="G98" s="228"/>
      <c r="H98" s="228"/>
      <c r="I98" s="213"/>
    </row>
    <row r="99" spans="1:9" ht="12.75">
      <c r="A99" s="236"/>
      <c r="B99" s="232"/>
      <c r="C99" s="233"/>
      <c r="D99" s="233">
        <v>4239</v>
      </c>
      <c r="E99" s="242" t="s">
        <v>968</v>
      </c>
      <c r="F99" s="240"/>
      <c r="G99" s="228">
        <f t="shared" si="5"/>
        <v>1000</v>
      </c>
      <c r="H99" s="228">
        <v>1000</v>
      </c>
      <c r="I99" s="213"/>
    </row>
    <row r="100" spans="1:9" ht="12.75">
      <c r="A100" s="236"/>
      <c r="B100" s="232"/>
      <c r="C100" s="233"/>
      <c r="D100" s="233">
        <v>4267</v>
      </c>
      <c r="E100" s="241" t="s">
        <v>846</v>
      </c>
      <c r="F100" s="240"/>
      <c r="G100" s="228">
        <f t="shared" si="5"/>
        <v>300</v>
      </c>
      <c r="H100" s="228">
        <v>300</v>
      </c>
      <c r="I100" s="213"/>
    </row>
    <row r="101" spans="1:9" ht="12.75">
      <c r="A101" s="236"/>
      <c r="B101" s="232"/>
      <c r="C101" s="233"/>
      <c r="D101" s="233">
        <v>4269</v>
      </c>
      <c r="E101" s="241" t="s">
        <v>847</v>
      </c>
      <c r="F101" s="240"/>
      <c r="G101" s="228">
        <f t="shared" si="5"/>
        <v>300</v>
      </c>
      <c r="H101" s="228">
        <v>300</v>
      </c>
      <c r="I101" s="213"/>
    </row>
    <row r="102" spans="1:9" ht="12.75">
      <c r="A102" s="236">
        <v>2230</v>
      </c>
      <c r="B102" s="232" t="s">
        <v>147</v>
      </c>
      <c r="C102" s="233">
        <v>3</v>
      </c>
      <c r="D102" s="233">
        <v>0</v>
      </c>
      <c r="E102" s="237" t="s">
        <v>621</v>
      </c>
      <c r="F102" s="249" t="s">
        <v>286</v>
      </c>
      <c r="G102" s="228">
        <f t="shared" si="5"/>
        <v>0</v>
      </c>
      <c r="H102" s="213">
        <f>SUM(H103)</f>
        <v>0</v>
      </c>
      <c r="I102" s="213">
        <f>SUM(I103)</f>
        <v>0</v>
      </c>
    </row>
    <row r="103" spans="1:9" ht="12.75">
      <c r="A103" s="236">
        <v>2231</v>
      </c>
      <c r="B103" s="232" t="s">
        <v>147</v>
      </c>
      <c r="C103" s="233">
        <v>3</v>
      </c>
      <c r="D103" s="233">
        <v>1</v>
      </c>
      <c r="E103" s="239" t="s">
        <v>622</v>
      </c>
      <c r="F103" s="242" t="s">
        <v>287</v>
      </c>
      <c r="G103" s="228">
        <f t="shared" si="5"/>
        <v>0</v>
      </c>
      <c r="H103" s="213">
        <f>SUM(H105:H105)</f>
        <v>0</v>
      </c>
      <c r="I103" s="213">
        <f>SUM(I105:I105)</f>
        <v>0</v>
      </c>
    </row>
    <row r="104" spans="1:9" ht="22.5" customHeight="1">
      <c r="A104" s="236"/>
      <c r="B104" s="232"/>
      <c r="C104" s="233"/>
      <c r="D104" s="233"/>
      <c r="E104" s="239" t="s">
        <v>966</v>
      </c>
      <c r="F104" s="240"/>
      <c r="G104" s="228"/>
      <c r="H104" s="213"/>
      <c r="I104" s="213"/>
    </row>
    <row r="105" spans="1:9" ht="12.75">
      <c r="A105" s="236"/>
      <c r="B105" s="232"/>
      <c r="C105" s="233"/>
      <c r="D105" s="233"/>
      <c r="E105" s="239" t="s">
        <v>125</v>
      </c>
      <c r="F105" s="240"/>
      <c r="G105" s="228">
        <f>SUM(H105:I105)</f>
        <v>0</v>
      </c>
      <c r="H105" s="213">
        <f>SUM(H107:H107)</f>
        <v>0</v>
      </c>
      <c r="I105" s="213">
        <f>SUM(I107:I107)</f>
        <v>0</v>
      </c>
    </row>
    <row r="106" spans="1:9" ht="25.5">
      <c r="A106" s="236">
        <v>2240</v>
      </c>
      <c r="B106" s="232" t="s">
        <v>147</v>
      </c>
      <c r="C106" s="233">
        <v>4</v>
      </c>
      <c r="D106" s="233">
        <v>0</v>
      </c>
      <c r="E106" s="237" t="s">
        <v>623</v>
      </c>
      <c r="F106" s="237" t="s">
        <v>288</v>
      </c>
      <c r="G106" s="228">
        <f t="shared" si="5"/>
        <v>0</v>
      </c>
      <c r="H106" s="213">
        <f>SUM(H107)</f>
        <v>0</v>
      </c>
      <c r="I106" s="213">
        <f>SUM(I107)</f>
        <v>0</v>
      </c>
    </row>
    <row r="107" spans="1:9" ht="25.5">
      <c r="A107" s="236">
        <v>2241</v>
      </c>
      <c r="B107" s="232" t="s">
        <v>147</v>
      </c>
      <c r="C107" s="233">
        <v>4</v>
      </c>
      <c r="D107" s="233">
        <v>1</v>
      </c>
      <c r="E107" s="239" t="s">
        <v>623</v>
      </c>
      <c r="F107" s="242" t="s">
        <v>288</v>
      </c>
      <c r="G107" s="228">
        <f t="shared" si="5"/>
        <v>0</v>
      </c>
      <c r="H107" s="213"/>
      <c r="I107" s="213"/>
    </row>
    <row r="108" spans="1:9" ht="12.75">
      <c r="A108" s="236">
        <v>2250</v>
      </c>
      <c r="B108" s="232" t="s">
        <v>147</v>
      </c>
      <c r="C108" s="233">
        <v>5</v>
      </c>
      <c r="D108" s="233">
        <v>0</v>
      </c>
      <c r="E108" s="237" t="s">
        <v>624</v>
      </c>
      <c r="F108" s="237" t="s">
        <v>289</v>
      </c>
      <c r="G108" s="248">
        <f t="shared" si="5"/>
        <v>1000</v>
      </c>
      <c r="H108" s="248">
        <f>SUM(H109)</f>
        <v>1000</v>
      </c>
      <c r="I108" s="213">
        <f>SUM(I109)</f>
        <v>0</v>
      </c>
    </row>
    <row r="109" spans="1:9" ht="12.75">
      <c r="A109" s="236">
        <v>2251</v>
      </c>
      <c r="B109" s="232" t="s">
        <v>147</v>
      </c>
      <c r="C109" s="233">
        <v>5</v>
      </c>
      <c r="D109" s="233">
        <v>1</v>
      </c>
      <c r="E109" s="239" t="s">
        <v>625</v>
      </c>
      <c r="F109" s="242" t="s">
        <v>290</v>
      </c>
      <c r="G109" s="228">
        <f t="shared" si="5"/>
        <v>1000</v>
      </c>
      <c r="H109" s="228">
        <f>SUM(H111:H112)</f>
        <v>1000</v>
      </c>
      <c r="I109" s="213">
        <f>SUM(I112:I112)</f>
        <v>0</v>
      </c>
    </row>
    <row r="110" spans="1:9" ht="24" customHeight="1">
      <c r="A110" s="236"/>
      <c r="B110" s="232"/>
      <c r="C110" s="233"/>
      <c r="D110" s="233"/>
      <c r="E110" s="239" t="s">
        <v>966</v>
      </c>
      <c r="F110" s="240"/>
      <c r="G110" s="228"/>
      <c r="H110" s="228"/>
      <c r="I110" s="213"/>
    </row>
    <row r="111" spans="1:9" ht="12.75">
      <c r="A111" s="236"/>
      <c r="B111" s="232"/>
      <c r="C111" s="233"/>
      <c r="D111" s="233">
        <v>4239</v>
      </c>
      <c r="E111" s="242" t="s">
        <v>968</v>
      </c>
      <c r="F111" s="240"/>
      <c r="G111" s="228">
        <f>SUM(H111:I111)</f>
        <v>1000</v>
      </c>
      <c r="H111" s="228">
        <v>1000</v>
      </c>
      <c r="I111" s="213"/>
    </row>
    <row r="112" spans="1:9" ht="25.5">
      <c r="A112" s="236"/>
      <c r="B112" s="232"/>
      <c r="C112" s="233"/>
      <c r="D112" s="233">
        <v>4841</v>
      </c>
      <c r="E112" s="241" t="s">
        <v>911</v>
      </c>
      <c r="F112" s="240"/>
      <c r="G112" s="228">
        <f>SUM(H112:I112)</f>
        <v>0</v>
      </c>
      <c r="H112" s="228">
        <v>0</v>
      </c>
      <c r="I112" s="213"/>
    </row>
    <row r="113" spans="1:9" s="235" customFormat="1" ht="51">
      <c r="A113" s="231">
        <v>2300</v>
      </c>
      <c r="B113" s="232" t="s">
        <v>148</v>
      </c>
      <c r="C113" s="233">
        <v>0</v>
      </c>
      <c r="D113" s="233">
        <v>0</v>
      </c>
      <c r="E113" s="226" t="s">
        <v>969</v>
      </c>
      <c r="F113" s="222" t="s">
        <v>291</v>
      </c>
      <c r="G113" s="228">
        <f t="shared" si="5"/>
        <v>1000</v>
      </c>
      <c r="H113" s="228">
        <f>SUM(H114,H124,H128,H135,H139,H143,H147)</f>
        <v>1000</v>
      </c>
      <c r="I113" s="228">
        <f>SUM(I114,I124,I128,I135,I139,I143,I147)</f>
        <v>0</v>
      </c>
    </row>
    <row r="114" spans="1:9" ht="12.75">
      <c r="A114" s="236">
        <v>2310</v>
      </c>
      <c r="B114" s="232" t="s">
        <v>148</v>
      </c>
      <c r="C114" s="233">
        <v>1</v>
      </c>
      <c r="D114" s="233">
        <v>0</v>
      </c>
      <c r="E114" s="237" t="s">
        <v>627</v>
      </c>
      <c r="F114" s="237" t="s">
        <v>292</v>
      </c>
      <c r="G114" s="228">
        <f t="shared" si="5"/>
        <v>0</v>
      </c>
      <c r="H114" s="213">
        <f>SUM(H115+H118+H121)</f>
        <v>0</v>
      </c>
      <c r="I114" s="213">
        <f>SUM(I115+I118+I121)</f>
        <v>0</v>
      </c>
    </row>
    <row r="115" spans="1:9" ht="12.75">
      <c r="A115" s="236">
        <v>2311</v>
      </c>
      <c r="B115" s="232" t="s">
        <v>148</v>
      </c>
      <c r="C115" s="233">
        <v>1</v>
      </c>
      <c r="D115" s="233">
        <v>1</v>
      </c>
      <c r="E115" s="239" t="s">
        <v>628</v>
      </c>
      <c r="F115" s="242" t="s">
        <v>293</v>
      </c>
      <c r="G115" s="228">
        <f t="shared" si="5"/>
        <v>0</v>
      </c>
      <c r="H115" s="213">
        <f>SUM(H117:H117)</f>
        <v>0</v>
      </c>
      <c r="I115" s="213">
        <f>SUM(I117:I117)</f>
        <v>0</v>
      </c>
    </row>
    <row r="116" spans="1:9" ht="24.75" customHeight="1">
      <c r="A116" s="236"/>
      <c r="B116" s="232"/>
      <c r="C116" s="233"/>
      <c r="D116" s="233"/>
      <c r="E116" s="239" t="s">
        <v>966</v>
      </c>
      <c r="F116" s="240"/>
      <c r="G116" s="228"/>
      <c r="H116" s="213"/>
      <c r="I116" s="213"/>
    </row>
    <row r="117" spans="1:9" ht="12.75">
      <c r="A117" s="236"/>
      <c r="B117" s="232"/>
      <c r="C117" s="233"/>
      <c r="D117" s="233"/>
      <c r="E117" s="239" t="s">
        <v>125</v>
      </c>
      <c r="F117" s="240"/>
      <c r="G117" s="228">
        <f>SUM(H117:I117)</f>
        <v>0</v>
      </c>
      <c r="H117" s="213">
        <f>SUM(H119:H119)</f>
        <v>0</v>
      </c>
      <c r="I117" s="213">
        <f>SUM(I119:I119)</f>
        <v>0</v>
      </c>
    </row>
    <row r="118" spans="1:9" ht="12.75">
      <c r="A118" s="236">
        <v>2312</v>
      </c>
      <c r="B118" s="232" t="s">
        <v>148</v>
      </c>
      <c r="C118" s="233">
        <v>1</v>
      </c>
      <c r="D118" s="233">
        <v>2</v>
      </c>
      <c r="E118" s="239" t="s">
        <v>629</v>
      </c>
      <c r="F118" s="242"/>
      <c r="G118" s="228">
        <f t="shared" si="5"/>
        <v>0</v>
      </c>
      <c r="H118" s="213">
        <f>SUM(H120:H120)</f>
        <v>0</v>
      </c>
      <c r="I118" s="213">
        <f>SUM(I120:I120)</f>
        <v>0</v>
      </c>
    </row>
    <row r="119" spans="1:9" ht="24.75" customHeight="1">
      <c r="A119" s="236"/>
      <c r="B119" s="232"/>
      <c r="C119" s="233"/>
      <c r="D119" s="233"/>
      <c r="E119" s="239" t="s">
        <v>966</v>
      </c>
      <c r="F119" s="240"/>
      <c r="G119" s="228"/>
      <c r="H119" s="213"/>
      <c r="I119" s="213"/>
    </row>
    <row r="120" spans="1:9" ht="12.75">
      <c r="A120" s="236"/>
      <c r="B120" s="232"/>
      <c r="C120" s="233"/>
      <c r="D120" s="233"/>
      <c r="E120" s="239" t="s">
        <v>125</v>
      </c>
      <c r="F120" s="240"/>
      <c r="G120" s="228">
        <f>SUM(H120:I120)</f>
        <v>0</v>
      </c>
      <c r="H120" s="213">
        <f>SUM(H122:H122)</f>
        <v>0</v>
      </c>
      <c r="I120" s="213">
        <f>SUM(I122:I122)</f>
        <v>0</v>
      </c>
    </row>
    <row r="121" spans="1:9" ht="12.75">
      <c r="A121" s="236">
        <v>2313</v>
      </c>
      <c r="B121" s="232" t="s">
        <v>148</v>
      </c>
      <c r="C121" s="233">
        <v>1</v>
      </c>
      <c r="D121" s="233">
        <v>3</v>
      </c>
      <c r="E121" s="239" t="s">
        <v>630</v>
      </c>
      <c r="F121" s="242"/>
      <c r="G121" s="228">
        <f t="shared" si="5"/>
        <v>0</v>
      </c>
      <c r="H121" s="213">
        <f>SUM(H123:H123)</f>
        <v>0</v>
      </c>
      <c r="I121" s="213">
        <f>SUM(I123:I123)</f>
        <v>0</v>
      </c>
    </row>
    <row r="122" spans="1:9" ht="23.25" customHeight="1">
      <c r="A122" s="236"/>
      <c r="B122" s="232"/>
      <c r="C122" s="233"/>
      <c r="D122" s="233"/>
      <c r="E122" s="239" t="s">
        <v>966</v>
      </c>
      <c r="F122" s="240"/>
      <c r="G122" s="228"/>
      <c r="H122" s="213"/>
      <c r="I122" s="213"/>
    </row>
    <row r="123" spans="1:9" ht="12.75">
      <c r="A123" s="236"/>
      <c r="B123" s="232"/>
      <c r="C123" s="233"/>
      <c r="D123" s="233"/>
      <c r="E123" s="239" t="s">
        <v>125</v>
      </c>
      <c r="F123" s="240"/>
      <c r="G123" s="228">
        <f>SUM(H123:I123)</f>
        <v>0</v>
      </c>
      <c r="H123" s="213">
        <v>0</v>
      </c>
      <c r="I123" s="213">
        <f>SUM(I125:I125)</f>
        <v>0</v>
      </c>
    </row>
    <row r="124" spans="1:9" ht="12.75">
      <c r="A124" s="236">
        <v>2320</v>
      </c>
      <c r="B124" s="232" t="s">
        <v>148</v>
      </c>
      <c r="C124" s="233">
        <v>2</v>
      </c>
      <c r="D124" s="233">
        <v>0</v>
      </c>
      <c r="E124" s="237" t="s">
        <v>631</v>
      </c>
      <c r="F124" s="237" t="s">
        <v>294</v>
      </c>
      <c r="G124" s="228">
        <f t="shared" si="5"/>
        <v>1000</v>
      </c>
      <c r="H124" s="213">
        <f>SUM(H125)</f>
        <v>1000</v>
      </c>
      <c r="I124" s="213">
        <f>SUM(I125)</f>
        <v>0</v>
      </c>
    </row>
    <row r="125" spans="1:9" ht="12.75">
      <c r="A125" s="236">
        <v>2321</v>
      </c>
      <c r="B125" s="232" t="s">
        <v>148</v>
      </c>
      <c r="C125" s="233">
        <v>2</v>
      </c>
      <c r="D125" s="233">
        <v>1</v>
      </c>
      <c r="E125" s="239" t="s">
        <v>632</v>
      </c>
      <c r="F125" s="242" t="s">
        <v>295</v>
      </c>
      <c r="G125" s="228">
        <f t="shared" si="5"/>
        <v>1000</v>
      </c>
      <c r="H125" s="213">
        <f>SUM(H127:H127)</f>
        <v>1000</v>
      </c>
      <c r="I125" s="213">
        <f>SUM(I127:I127)</f>
        <v>0</v>
      </c>
    </row>
    <row r="126" spans="1:9" ht="25.5">
      <c r="A126" s="236"/>
      <c r="B126" s="232"/>
      <c r="C126" s="233"/>
      <c r="D126" s="233"/>
      <c r="E126" s="239" t="s">
        <v>966</v>
      </c>
      <c r="F126" s="240"/>
      <c r="G126" s="228"/>
      <c r="H126" s="213"/>
      <c r="I126" s="213"/>
    </row>
    <row r="127" spans="1:9" ht="12.75">
      <c r="A127" s="236"/>
      <c r="B127" s="232"/>
      <c r="C127" s="233"/>
      <c r="D127" s="233">
        <v>4239</v>
      </c>
      <c r="E127" s="242" t="s">
        <v>968</v>
      </c>
      <c r="F127" s="240"/>
      <c r="G127" s="228">
        <f t="shared" si="5"/>
        <v>1000</v>
      </c>
      <c r="H127" s="213">
        <v>1000</v>
      </c>
      <c r="I127" s="213"/>
    </row>
    <row r="128" spans="1:9" ht="25.5">
      <c r="A128" s="236">
        <v>2330</v>
      </c>
      <c r="B128" s="232" t="s">
        <v>148</v>
      </c>
      <c r="C128" s="233">
        <v>3</v>
      </c>
      <c r="D128" s="233">
        <v>0</v>
      </c>
      <c r="E128" s="237" t="s">
        <v>633</v>
      </c>
      <c r="F128" s="237" t="s">
        <v>296</v>
      </c>
      <c r="G128" s="228">
        <f t="shared" si="5"/>
        <v>0</v>
      </c>
      <c r="H128" s="213">
        <f>SUM(H129+H132)</f>
        <v>0</v>
      </c>
      <c r="I128" s="213">
        <f>SUM(I129)</f>
        <v>0</v>
      </c>
    </row>
    <row r="129" spans="1:9" ht="12.75">
      <c r="A129" s="236">
        <v>2331</v>
      </c>
      <c r="B129" s="232" t="s">
        <v>148</v>
      </c>
      <c r="C129" s="233">
        <v>3</v>
      </c>
      <c r="D129" s="233">
        <v>1</v>
      </c>
      <c r="E129" s="239" t="s">
        <v>634</v>
      </c>
      <c r="F129" s="242" t="s">
        <v>297</v>
      </c>
      <c r="G129" s="228">
        <f t="shared" si="5"/>
        <v>0</v>
      </c>
      <c r="H129" s="213">
        <f>SUM(H131:H131)</f>
        <v>0</v>
      </c>
      <c r="I129" s="213">
        <f>SUM(I131:I131)</f>
        <v>0</v>
      </c>
    </row>
    <row r="130" spans="1:9" ht="23.25" customHeight="1">
      <c r="A130" s="236"/>
      <c r="B130" s="232"/>
      <c r="C130" s="233"/>
      <c r="D130" s="233"/>
      <c r="E130" s="239" t="s">
        <v>966</v>
      </c>
      <c r="F130" s="240"/>
      <c r="G130" s="228"/>
      <c r="H130" s="213"/>
      <c r="I130" s="213"/>
    </row>
    <row r="131" spans="1:9" ht="12.75">
      <c r="A131" s="236"/>
      <c r="B131" s="232"/>
      <c r="C131" s="233"/>
      <c r="D131" s="233"/>
      <c r="E131" s="239" t="s">
        <v>125</v>
      </c>
      <c r="F131" s="240"/>
      <c r="G131" s="228">
        <f>SUM(H131:I131)</f>
        <v>0</v>
      </c>
      <c r="H131" s="213">
        <f>SUM(H133:H133)</f>
        <v>0</v>
      </c>
      <c r="I131" s="213">
        <f>SUM(I133:I133)</f>
        <v>0</v>
      </c>
    </row>
    <row r="132" spans="1:9" ht="12.75">
      <c r="A132" s="236">
        <v>2332</v>
      </c>
      <c r="B132" s="232" t="s">
        <v>148</v>
      </c>
      <c r="C132" s="233">
        <v>3</v>
      </c>
      <c r="D132" s="233">
        <v>2</v>
      </c>
      <c r="E132" s="239" t="s">
        <v>635</v>
      </c>
      <c r="F132" s="242"/>
      <c r="G132" s="228">
        <f t="shared" si="5"/>
        <v>0</v>
      </c>
      <c r="H132" s="213">
        <f>SUM(H134:H134)</f>
        <v>0</v>
      </c>
      <c r="I132" s="213">
        <f>SUM(I134:I134)</f>
        <v>0</v>
      </c>
    </row>
    <row r="133" spans="1:9" ht="23.25" customHeight="1">
      <c r="A133" s="236"/>
      <c r="B133" s="232"/>
      <c r="C133" s="233"/>
      <c r="D133" s="233"/>
      <c r="E133" s="239" t="s">
        <v>966</v>
      </c>
      <c r="F133" s="240"/>
      <c r="G133" s="228"/>
      <c r="H133" s="213"/>
      <c r="I133" s="213"/>
    </row>
    <row r="134" spans="1:9" ht="12.75">
      <c r="A134" s="236"/>
      <c r="B134" s="232"/>
      <c r="C134" s="233"/>
      <c r="D134" s="233"/>
      <c r="E134" s="239" t="s">
        <v>125</v>
      </c>
      <c r="F134" s="240"/>
      <c r="G134" s="228">
        <f>SUM(H134:I134)</f>
        <v>0</v>
      </c>
      <c r="H134" s="213">
        <f>SUM(H136:H136)</f>
        <v>0</v>
      </c>
      <c r="I134" s="213">
        <f>SUM(I136:I136)</f>
        <v>0</v>
      </c>
    </row>
    <row r="135" spans="1:9" ht="12.75">
      <c r="A135" s="236">
        <v>2340</v>
      </c>
      <c r="B135" s="232" t="s">
        <v>148</v>
      </c>
      <c r="C135" s="233">
        <v>4</v>
      </c>
      <c r="D135" s="233">
        <v>0</v>
      </c>
      <c r="E135" s="237" t="s">
        <v>636</v>
      </c>
      <c r="F135" s="242"/>
      <c r="G135" s="228">
        <f t="shared" si="5"/>
        <v>0</v>
      </c>
      <c r="H135" s="213">
        <f>SUM(H136)</f>
        <v>0</v>
      </c>
      <c r="I135" s="213">
        <f>SUM(I136)</f>
        <v>0</v>
      </c>
    </row>
    <row r="136" spans="1:9" ht="12.75">
      <c r="A136" s="236">
        <v>2341</v>
      </c>
      <c r="B136" s="232" t="s">
        <v>148</v>
      </c>
      <c r="C136" s="233">
        <v>4</v>
      </c>
      <c r="D136" s="233">
        <v>1</v>
      </c>
      <c r="E136" s="239" t="s">
        <v>637</v>
      </c>
      <c r="F136" s="242"/>
      <c r="G136" s="228">
        <f t="shared" si="5"/>
        <v>0</v>
      </c>
      <c r="H136" s="213">
        <f>SUM(H138:H138)</f>
        <v>0</v>
      </c>
      <c r="I136" s="213">
        <f>SUM(I138:I138)</f>
        <v>0</v>
      </c>
    </row>
    <row r="137" spans="1:9" ht="24" customHeight="1">
      <c r="A137" s="236"/>
      <c r="B137" s="232"/>
      <c r="C137" s="233"/>
      <c r="D137" s="233"/>
      <c r="E137" s="239" t="s">
        <v>966</v>
      </c>
      <c r="F137" s="240"/>
      <c r="G137" s="228"/>
      <c r="H137" s="213"/>
      <c r="I137" s="213"/>
    </row>
    <row r="138" spans="1:9" ht="12.75">
      <c r="A138" s="236"/>
      <c r="B138" s="232"/>
      <c r="C138" s="233"/>
      <c r="D138" s="233"/>
      <c r="E138" s="239" t="s">
        <v>125</v>
      </c>
      <c r="F138" s="240"/>
      <c r="G138" s="228">
        <f>SUM(H138:I138)</f>
        <v>0</v>
      </c>
      <c r="H138" s="213">
        <f>SUM(H140:H140)</f>
        <v>0</v>
      </c>
      <c r="I138" s="213">
        <f>SUM(I140:I140)</f>
        <v>0</v>
      </c>
    </row>
    <row r="139" spans="1:9" ht="12.75">
      <c r="A139" s="236">
        <v>2350</v>
      </c>
      <c r="B139" s="232" t="s">
        <v>148</v>
      </c>
      <c r="C139" s="233">
        <v>5</v>
      </c>
      <c r="D139" s="233">
        <v>0</v>
      </c>
      <c r="E139" s="237" t="s">
        <v>638</v>
      </c>
      <c r="F139" s="237" t="s">
        <v>298</v>
      </c>
      <c r="G139" s="228">
        <f aca="true" t="shared" si="6" ref="G139:G160">SUM(H139:I139)</f>
        <v>0</v>
      </c>
      <c r="H139" s="213">
        <f>SUM(H140)</f>
        <v>0</v>
      </c>
      <c r="I139" s="213">
        <f>SUM(I140)</f>
        <v>0</v>
      </c>
    </row>
    <row r="140" spans="1:9" ht="12.75">
      <c r="A140" s="236">
        <v>2351</v>
      </c>
      <c r="B140" s="232" t="s">
        <v>148</v>
      </c>
      <c r="C140" s="233">
        <v>5</v>
      </c>
      <c r="D140" s="233">
        <v>1</v>
      </c>
      <c r="E140" s="239" t="s">
        <v>639</v>
      </c>
      <c r="F140" s="242" t="s">
        <v>298</v>
      </c>
      <c r="G140" s="228">
        <f t="shared" si="6"/>
        <v>0</v>
      </c>
      <c r="H140" s="213">
        <f>SUM(H142:H142)</f>
        <v>0</v>
      </c>
      <c r="I140" s="213">
        <f>SUM(I142:I142)</f>
        <v>0</v>
      </c>
    </row>
    <row r="141" spans="1:9" ht="21.75" customHeight="1">
      <c r="A141" s="236"/>
      <c r="B141" s="232"/>
      <c r="C141" s="233"/>
      <c r="D141" s="233"/>
      <c r="E141" s="239" t="s">
        <v>966</v>
      </c>
      <c r="F141" s="240"/>
      <c r="G141" s="228"/>
      <c r="H141" s="213"/>
      <c r="I141" s="213"/>
    </row>
    <row r="142" spans="1:9" ht="12.75">
      <c r="A142" s="236"/>
      <c r="B142" s="232"/>
      <c r="C142" s="233"/>
      <c r="D142" s="233"/>
      <c r="E142" s="239" t="s">
        <v>125</v>
      </c>
      <c r="F142" s="240"/>
      <c r="G142" s="228">
        <f>SUM(H142:I142)</f>
        <v>0</v>
      </c>
      <c r="H142" s="213">
        <f>SUM(H144:H144)</f>
        <v>0</v>
      </c>
      <c r="I142" s="213">
        <f>SUM(I144:I144)</f>
        <v>0</v>
      </c>
    </row>
    <row r="143" spans="1:9" ht="25.5">
      <c r="A143" s="236">
        <v>2360</v>
      </c>
      <c r="B143" s="232" t="s">
        <v>148</v>
      </c>
      <c r="C143" s="233">
        <v>6</v>
      </c>
      <c r="D143" s="233">
        <v>0</v>
      </c>
      <c r="E143" s="237" t="s">
        <v>640</v>
      </c>
      <c r="F143" s="237" t="s">
        <v>299</v>
      </c>
      <c r="G143" s="228">
        <f t="shared" si="6"/>
        <v>0</v>
      </c>
      <c r="H143" s="213">
        <f>SUM(H144)</f>
        <v>0</v>
      </c>
      <c r="I143" s="213">
        <f>SUM(I144)</f>
        <v>0</v>
      </c>
    </row>
    <row r="144" spans="1:9" ht="25.5">
      <c r="A144" s="236">
        <v>2361</v>
      </c>
      <c r="B144" s="232" t="s">
        <v>148</v>
      </c>
      <c r="C144" s="233">
        <v>6</v>
      </c>
      <c r="D144" s="233">
        <v>1</v>
      </c>
      <c r="E144" s="239" t="s">
        <v>641</v>
      </c>
      <c r="F144" s="242" t="s">
        <v>300</v>
      </c>
      <c r="G144" s="228">
        <f t="shared" si="6"/>
        <v>0</v>
      </c>
      <c r="H144" s="213">
        <f>SUM(H146:H146)</f>
        <v>0</v>
      </c>
      <c r="I144" s="213">
        <f>SUM(I146:I146)</f>
        <v>0</v>
      </c>
    </row>
    <row r="145" spans="1:9" ht="23.25" customHeight="1">
      <c r="A145" s="236"/>
      <c r="B145" s="232"/>
      <c r="C145" s="233"/>
      <c r="D145" s="233"/>
      <c r="E145" s="239" t="s">
        <v>966</v>
      </c>
      <c r="F145" s="240"/>
      <c r="G145" s="228"/>
      <c r="H145" s="213"/>
      <c r="I145" s="213"/>
    </row>
    <row r="146" spans="1:9" ht="12.75">
      <c r="A146" s="236"/>
      <c r="B146" s="232"/>
      <c r="C146" s="233"/>
      <c r="D146" s="233"/>
      <c r="E146" s="239" t="s">
        <v>125</v>
      </c>
      <c r="F146" s="240"/>
      <c r="G146" s="228">
        <f>SUM(H146:I146)</f>
        <v>0</v>
      </c>
      <c r="H146" s="213">
        <f>SUM(H148:H148)</f>
        <v>0</v>
      </c>
      <c r="I146" s="213">
        <f>SUM(I148:I148)</f>
        <v>0</v>
      </c>
    </row>
    <row r="147" spans="1:9" ht="25.5">
      <c r="A147" s="236">
        <v>2370</v>
      </c>
      <c r="B147" s="232" t="s">
        <v>148</v>
      </c>
      <c r="C147" s="233">
        <v>7</v>
      </c>
      <c r="D147" s="233">
        <v>0</v>
      </c>
      <c r="E147" s="237" t="s">
        <v>970</v>
      </c>
      <c r="F147" s="237" t="s">
        <v>301</v>
      </c>
      <c r="G147" s="228">
        <f t="shared" si="6"/>
        <v>0</v>
      </c>
      <c r="H147" s="213">
        <f>SUM(H148)</f>
        <v>0</v>
      </c>
      <c r="I147" s="213">
        <f>SUM(I148)</f>
        <v>0</v>
      </c>
    </row>
    <row r="148" spans="1:9" ht="25.5">
      <c r="A148" s="236">
        <v>2371</v>
      </c>
      <c r="B148" s="232" t="s">
        <v>148</v>
      </c>
      <c r="C148" s="233">
        <v>7</v>
      </c>
      <c r="D148" s="233">
        <v>1</v>
      </c>
      <c r="E148" s="239" t="s">
        <v>643</v>
      </c>
      <c r="F148" s="242" t="s">
        <v>302</v>
      </c>
      <c r="G148" s="228">
        <f t="shared" si="6"/>
        <v>0</v>
      </c>
      <c r="H148" s="213">
        <f>SUM(H150:H150)</f>
        <v>0</v>
      </c>
      <c r="I148" s="213">
        <f>SUM(I150:I150)</f>
        <v>0</v>
      </c>
    </row>
    <row r="149" spans="1:9" ht="25.5" customHeight="1">
      <c r="A149" s="236"/>
      <c r="B149" s="232"/>
      <c r="C149" s="233"/>
      <c r="D149" s="233"/>
      <c r="E149" s="239" t="s">
        <v>966</v>
      </c>
      <c r="F149" s="240"/>
      <c r="G149" s="228"/>
      <c r="H149" s="213"/>
      <c r="I149" s="213"/>
    </row>
    <row r="150" spans="1:9" ht="12.75">
      <c r="A150" s="236"/>
      <c r="B150" s="232"/>
      <c r="C150" s="233"/>
      <c r="D150" s="233"/>
      <c r="E150" s="239" t="s">
        <v>125</v>
      </c>
      <c r="F150" s="240"/>
      <c r="G150" s="228">
        <f>SUM(H150:I150)</f>
        <v>0</v>
      </c>
      <c r="H150" s="213">
        <f>SUM(H152:H152)</f>
        <v>0</v>
      </c>
      <c r="I150" s="213">
        <f>SUM(I152:I152)</f>
        <v>0</v>
      </c>
    </row>
    <row r="151" spans="1:9" s="235" customFormat="1" ht="36.75" customHeight="1">
      <c r="A151" s="247">
        <v>2400</v>
      </c>
      <c r="B151" s="232" t="s">
        <v>149</v>
      </c>
      <c r="C151" s="233">
        <v>0</v>
      </c>
      <c r="D151" s="233">
        <v>0</v>
      </c>
      <c r="E151" s="226" t="s">
        <v>644</v>
      </c>
      <c r="F151" s="222" t="s">
        <v>303</v>
      </c>
      <c r="G151" s="228">
        <f t="shared" si="6"/>
        <v>160195.7</v>
      </c>
      <c r="H151" s="228">
        <f>H159+H201+H253</f>
        <v>6600</v>
      </c>
      <c r="I151" s="228">
        <f>SUM(I159,I201,I253)</f>
        <v>153595.7</v>
      </c>
    </row>
    <row r="152" spans="1:9" ht="22.5" customHeight="1">
      <c r="A152" s="236">
        <v>2410</v>
      </c>
      <c r="B152" s="232" t="s">
        <v>149</v>
      </c>
      <c r="C152" s="233">
        <v>1</v>
      </c>
      <c r="D152" s="233">
        <v>0</v>
      </c>
      <c r="E152" s="237" t="s">
        <v>645</v>
      </c>
      <c r="F152" s="237" t="s">
        <v>304</v>
      </c>
      <c r="G152" s="228">
        <f t="shared" si="6"/>
        <v>0</v>
      </c>
      <c r="H152" s="213">
        <f>SUM(H153,H156)</f>
        <v>0</v>
      </c>
      <c r="I152" s="213">
        <f>SUM(I153)</f>
        <v>0</v>
      </c>
    </row>
    <row r="153" spans="1:9" ht="25.5">
      <c r="A153" s="236">
        <v>2411</v>
      </c>
      <c r="B153" s="232" t="s">
        <v>149</v>
      </c>
      <c r="C153" s="233">
        <v>1</v>
      </c>
      <c r="D153" s="233">
        <v>1</v>
      </c>
      <c r="E153" s="239" t="s">
        <v>646</v>
      </c>
      <c r="F153" s="240" t="s">
        <v>305</v>
      </c>
      <c r="G153" s="228">
        <f t="shared" si="6"/>
        <v>0</v>
      </c>
      <c r="H153" s="213">
        <f>SUM(H155:H155)</f>
        <v>0</v>
      </c>
      <c r="I153" s="213">
        <f>SUM(I155:I155)</f>
        <v>0</v>
      </c>
    </row>
    <row r="154" spans="1:9" ht="24" customHeight="1">
      <c r="A154" s="236"/>
      <c r="B154" s="232"/>
      <c r="C154" s="233"/>
      <c r="D154" s="233"/>
      <c r="E154" s="239" t="s">
        <v>966</v>
      </c>
      <c r="F154" s="240"/>
      <c r="G154" s="228"/>
      <c r="H154" s="213"/>
      <c r="I154" s="213"/>
    </row>
    <row r="155" spans="1:9" ht="12.75">
      <c r="A155" s="236"/>
      <c r="B155" s="232"/>
      <c r="C155" s="233"/>
      <c r="D155" s="233"/>
      <c r="E155" s="239" t="s">
        <v>125</v>
      </c>
      <c r="F155" s="240"/>
      <c r="G155" s="228">
        <f t="shared" si="6"/>
        <v>0</v>
      </c>
      <c r="H155" s="213"/>
      <c r="I155" s="213"/>
    </row>
    <row r="156" spans="1:9" ht="25.5">
      <c r="A156" s="236">
        <v>2412</v>
      </c>
      <c r="B156" s="232" t="s">
        <v>149</v>
      </c>
      <c r="C156" s="233">
        <v>1</v>
      </c>
      <c r="D156" s="233">
        <v>2</v>
      </c>
      <c r="E156" s="239" t="s">
        <v>647</v>
      </c>
      <c r="F156" s="242" t="s">
        <v>306</v>
      </c>
      <c r="G156" s="228">
        <f t="shared" si="6"/>
        <v>0</v>
      </c>
      <c r="H156" s="213">
        <f>SUM(H158:H158)</f>
        <v>0</v>
      </c>
      <c r="I156" s="213">
        <f>SUM(I158:I158)</f>
        <v>0</v>
      </c>
    </row>
    <row r="157" spans="1:9" ht="22.5" customHeight="1">
      <c r="A157" s="236"/>
      <c r="B157" s="232"/>
      <c r="C157" s="233"/>
      <c r="D157" s="233"/>
      <c r="E157" s="239" t="s">
        <v>966</v>
      </c>
      <c r="F157" s="240"/>
      <c r="G157" s="228"/>
      <c r="H157" s="213"/>
      <c r="I157" s="213"/>
    </row>
    <row r="158" spans="1:9" ht="12.75">
      <c r="A158" s="236"/>
      <c r="B158" s="232"/>
      <c r="C158" s="233"/>
      <c r="D158" s="233"/>
      <c r="E158" s="239" t="s">
        <v>125</v>
      </c>
      <c r="F158" s="240"/>
      <c r="G158" s="228">
        <f t="shared" si="6"/>
        <v>0</v>
      </c>
      <c r="H158" s="213"/>
      <c r="I158" s="213"/>
    </row>
    <row r="159" spans="1:9" ht="25.5" customHeight="1">
      <c r="A159" s="236">
        <v>2420</v>
      </c>
      <c r="B159" s="232" t="s">
        <v>149</v>
      </c>
      <c r="C159" s="233">
        <v>2</v>
      </c>
      <c r="D159" s="233">
        <v>0</v>
      </c>
      <c r="E159" s="237" t="s">
        <v>648</v>
      </c>
      <c r="F159" s="237" t="s">
        <v>307</v>
      </c>
      <c r="G159" s="228">
        <f t="shared" si="6"/>
        <v>100</v>
      </c>
      <c r="H159" s="228">
        <f>SUM(H160)</f>
        <v>100</v>
      </c>
      <c r="I159" s="228">
        <f>SUM(I160)</f>
        <v>0</v>
      </c>
    </row>
    <row r="160" spans="1:9" ht="12.75">
      <c r="A160" s="236">
        <v>2421</v>
      </c>
      <c r="B160" s="232" t="s">
        <v>149</v>
      </c>
      <c r="C160" s="233">
        <v>2</v>
      </c>
      <c r="D160" s="233">
        <v>1</v>
      </c>
      <c r="E160" s="239" t="s">
        <v>649</v>
      </c>
      <c r="F160" s="242" t="s">
        <v>308</v>
      </c>
      <c r="G160" s="228">
        <f t="shared" si="6"/>
        <v>100</v>
      </c>
      <c r="H160" s="213">
        <f>H162</f>
        <v>100</v>
      </c>
      <c r="I160" s="213">
        <v>0</v>
      </c>
    </row>
    <row r="161" spans="1:9" ht="22.5" customHeight="1">
      <c r="A161" s="236"/>
      <c r="B161" s="232"/>
      <c r="C161" s="233"/>
      <c r="D161" s="233"/>
      <c r="E161" s="239" t="s">
        <v>966</v>
      </c>
      <c r="F161" s="242"/>
      <c r="G161" s="228"/>
      <c r="H161" s="213"/>
      <c r="I161" s="213"/>
    </row>
    <row r="162" spans="1:9" ht="12.75">
      <c r="A162" s="236"/>
      <c r="B162" s="232"/>
      <c r="C162" s="233"/>
      <c r="D162" s="233">
        <v>4241</v>
      </c>
      <c r="E162" s="241" t="s">
        <v>835</v>
      </c>
      <c r="F162" s="242"/>
      <c r="G162" s="228">
        <f>SUM(H162:I162)</f>
        <v>100</v>
      </c>
      <c r="H162" s="213">
        <v>100</v>
      </c>
      <c r="I162" s="213">
        <f>SUM(I164:I164)</f>
        <v>0</v>
      </c>
    </row>
    <row r="163" spans="1:9" ht="12.75" hidden="1">
      <c r="A163" s="236">
        <v>2422</v>
      </c>
      <c r="B163" s="223" t="s">
        <v>149</v>
      </c>
      <c r="C163" s="223">
        <v>2</v>
      </c>
      <c r="D163" s="223">
        <v>2</v>
      </c>
      <c r="E163" s="239" t="s">
        <v>650</v>
      </c>
      <c r="F163" s="223"/>
      <c r="G163" s="228">
        <f>SUM(H163:I163)</f>
        <v>0</v>
      </c>
      <c r="H163" s="213">
        <f>H165</f>
        <v>0</v>
      </c>
      <c r="I163" s="213">
        <v>0</v>
      </c>
    </row>
    <row r="164" spans="1:9" ht="24" customHeight="1" hidden="1">
      <c r="A164" s="236"/>
      <c r="B164" s="232"/>
      <c r="C164" s="233"/>
      <c r="D164" s="233"/>
      <c r="E164" s="239" t="s">
        <v>966</v>
      </c>
      <c r="F164" s="242"/>
      <c r="G164" s="228"/>
      <c r="H164" s="213"/>
      <c r="I164" s="213"/>
    </row>
    <row r="165" spans="1:9" ht="12.75" hidden="1">
      <c r="A165" s="236"/>
      <c r="B165" s="232"/>
      <c r="C165" s="233"/>
      <c r="D165" s="233"/>
      <c r="E165" s="239" t="s">
        <v>125</v>
      </c>
      <c r="F165" s="242"/>
      <c r="G165" s="228">
        <f>SUM(H165:I165)</f>
        <v>0</v>
      </c>
      <c r="H165" s="213">
        <f>SUM(H167:H167)</f>
        <v>0</v>
      </c>
      <c r="I165" s="213">
        <f>SUM(I167:I167)</f>
        <v>0</v>
      </c>
    </row>
    <row r="166" spans="1:9" ht="12.75" hidden="1">
      <c r="A166" s="236">
        <v>2423</v>
      </c>
      <c r="B166" s="223" t="s">
        <v>149</v>
      </c>
      <c r="C166" s="223">
        <v>2</v>
      </c>
      <c r="D166" s="223">
        <v>3</v>
      </c>
      <c r="E166" s="239" t="s">
        <v>651</v>
      </c>
      <c r="F166" s="242"/>
      <c r="G166" s="228">
        <f>SUM(H166:I166)</f>
        <v>0</v>
      </c>
      <c r="H166" s="213">
        <f>H168</f>
        <v>0</v>
      </c>
      <c r="I166" s="213">
        <v>0</v>
      </c>
    </row>
    <row r="167" spans="1:9" ht="25.5" customHeight="1" hidden="1">
      <c r="A167" s="236"/>
      <c r="B167" s="232"/>
      <c r="C167" s="233"/>
      <c r="D167" s="233"/>
      <c r="E167" s="239" t="s">
        <v>966</v>
      </c>
      <c r="F167" s="242"/>
      <c r="G167" s="228"/>
      <c r="H167" s="213"/>
      <c r="I167" s="213"/>
    </row>
    <row r="168" spans="1:9" ht="12.75" hidden="1">
      <c r="A168" s="236"/>
      <c r="B168" s="232"/>
      <c r="C168" s="233"/>
      <c r="D168" s="233"/>
      <c r="E168" s="239" t="s">
        <v>125</v>
      </c>
      <c r="F168" s="242"/>
      <c r="G168" s="228">
        <f>SUM(H168:I168)</f>
        <v>0</v>
      </c>
      <c r="H168" s="213">
        <f>SUM(H170:H170)</f>
        <v>0</v>
      </c>
      <c r="I168" s="213">
        <f>SUM(I170:I170)</f>
        <v>0</v>
      </c>
    </row>
    <row r="169" spans="1:9" ht="12.75" hidden="1">
      <c r="A169" s="236">
        <v>2424</v>
      </c>
      <c r="B169" s="223" t="s">
        <v>149</v>
      </c>
      <c r="C169" s="223">
        <v>2</v>
      </c>
      <c r="D169" s="223">
        <v>4</v>
      </c>
      <c r="E169" s="239" t="s">
        <v>652</v>
      </c>
      <c r="F169" s="242"/>
      <c r="G169" s="228">
        <f>SUM(H169:I169)</f>
        <v>0</v>
      </c>
      <c r="H169" s="213">
        <f>H171</f>
        <v>0</v>
      </c>
      <c r="I169" s="213">
        <v>0</v>
      </c>
    </row>
    <row r="170" spans="1:9" ht="25.5" hidden="1">
      <c r="A170" s="236"/>
      <c r="B170" s="232"/>
      <c r="C170" s="233"/>
      <c r="D170" s="233"/>
      <c r="E170" s="239" t="s">
        <v>966</v>
      </c>
      <c r="F170" s="242"/>
      <c r="G170" s="228"/>
      <c r="H170" s="213"/>
      <c r="I170" s="213"/>
    </row>
    <row r="171" spans="1:9" ht="12.75" hidden="1">
      <c r="A171" s="236"/>
      <c r="B171" s="232"/>
      <c r="C171" s="233"/>
      <c r="D171" s="233"/>
      <c r="E171" s="239" t="s">
        <v>125</v>
      </c>
      <c r="F171" s="242"/>
      <c r="G171" s="228">
        <f>SUM(H171:I171)</f>
        <v>0</v>
      </c>
      <c r="H171" s="213">
        <f>SUM(H173:H173)</f>
        <v>0</v>
      </c>
      <c r="I171" s="213">
        <f>SUM(I173:I173)</f>
        <v>0</v>
      </c>
    </row>
    <row r="172" spans="1:9" ht="12.75" hidden="1">
      <c r="A172" s="222">
        <v>2430</v>
      </c>
      <c r="B172" s="223" t="s">
        <v>149</v>
      </c>
      <c r="C172" s="223">
        <v>3</v>
      </c>
      <c r="D172" s="223">
        <v>0</v>
      </c>
      <c r="E172" s="237" t="s">
        <v>653</v>
      </c>
      <c r="F172" s="242"/>
      <c r="G172" s="228">
        <f>SUM(H172:I172)</f>
        <v>0</v>
      </c>
      <c r="H172" s="228">
        <f>SUM(H173)</f>
        <v>0</v>
      </c>
      <c r="I172" s="228">
        <f>SUM(I173)</f>
        <v>0</v>
      </c>
    </row>
    <row r="173" spans="1:9" ht="12.75" hidden="1">
      <c r="A173" s="222">
        <v>2431</v>
      </c>
      <c r="B173" s="223" t="s">
        <v>149</v>
      </c>
      <c r="C173" s="223">
        <v>3</v>
      </c>
      <c r="D173" s="223">
        <v>1</v>
      </c>
      <c r="E173" s="239" t="s">
        <v>654</v>
      </c>
      <c r="F173" s="242"/>
      <c r="G173" s="228">
        <f>SUM(H173:I173)</f>
        <v>0</v>
      </c>
      <c r="H173" s="213">
        <f>H175</f>
        <v>0</v>
      </c>
      <c r="I173" s="213">
        <v>0</v>
      </c>
    </row>
    <row r="174" spans="1:9" ht="24.75" customHeight="1" hidden="1">
      <c r="A174" s="222"/>
      <c r="B174" s="223"/>
      <c r="C174" s="223"/>
      <c r="D174" s="223"/>
      <c r="E174" s="239" t="s">
        <v>966</v>
      </c>
      <c r="F174" s="242"/>
      <c r="G174" s="228"/>
      <c r="H174" s="213"/>
      <c r="I174" s="213"/>
    </row>
    <row r="175" spans="1:9" ht="12.75" hidden="1">
      <c r="A175" s="222"/>
      <c r="B175" s="223"/>
      <c r="C175" s="223"/>
      <c r="D175" s="223"/>
      <c r="E175" s="239" t="s">
        <v>125</v>
      </c>
      <c r="F175" s="242"/>
      <c r="G175" s="228">
        <f>SUM(H175:I175)</f>
        <v>0</v>
      </c>
      <c r="H175" s="213">
        <f>SUM(H177:H177)</f>
        <v>0</v>
      </c>
      <c r="I175" s="213">
        <f>SUM(I177:I177)</f>
        <v>0</v>
      </c>
    </row>
    <row r="176" spans="1:9" ht="12.75" hidden="1">
      <c r="A176" s="222">
        <v>2432</v>
      </c>
      <c r="B176" s="223" t="s">
        <v>149</v>
      </c>
      <c r="C176" s="223">
        <v>3</v>
      </c>
      <c r="D176" s="223">
        <v>2</v>
      </c>
      <c r="E176" s="239" t="s">
        <v>655</v>
      </c>
      <c r="F176" s="242"/>
      <c r="G176" s="228">
        <f>SUM(H176:I176)</f>
        <v>0</v>
      </c>
      <c r="H176" s="213">
        <f>H178</f>
        <v>0</v>
      </c>
      <c r="I176" s="213">
        <v>0</v>
      </c>
    </row>
    <row r="177" spans="1:9" ht="24" customHeight="1" hidden="1">
      <c r="A177" s="222"/>
      <c r="B177" s="223"/>
      <c r="C177" s="223"/>
      <c r="D177" s="223"/>
      <c r="E177" s="239" t="s">
        <v>966</v>
      </c>
      <c r="F177" s="242"/>
      <c r="G177" s="228"/>
      <c r="H177" s="213"/>
      <c r="I177" s="213"/>
    </row>
    <row r="178" spans="1:9" ht="12.75" hidden="1">
      <c r="A178" s="222"/>
      <c r="B178" s="223"/>
      <c r="C178" s="223"/>
      <c r="D178" s="223"/>
      <c r="E178" s="239" t="s">
        <v>125</v>
      </c>
      <c r="F178" s="242"/>
      <c r="G178" s="228">
        <f>SUM(H178:I178)</f>
        <v>0</v>
      </c>
      <c r="H178" s="213">
        <f>SUM(H180:H180)</f>
        <v>0</v>
      </c>
      <c r="I178" s="213">
        <f>SUM(I180:I180)</f>
        <v>0</v>
      </c>
    </row>
    <row r="179" spans="1:9" ht="12.75" hidden="1">
      <c r="A179" s="222">
        <v>2433</v>
      </c>
      <c r="B179" s="223" t="s">
        <v>149</v>
      </c>
      <c r="C179" s="223">
        <v>3</v>
      </c>
      <c r="D179" s="223">
        <v>3</v>
      </c>
      <c r="E179" s="239" t="s">
        <v>656</v>
      </c>
      <c r="F179" s="242"/>
      <c r="G179" s="228">
        <f>SUM(H179:I179)</f>
        <v>0</v>
      </c>
      <c r="H179" s="213">
        <f>H181</f>
        <v>0</v>
      </c>
      <c r="I179" s="213">
        <v>0</v>
      </c>
    </row>
    <row r="180" spans="1:9" ht="25.5" customHeight="1" hidden="1">
      <c r="A180" s="222"/>
      <c r="B180" s="223"/>
      <c r="C180" s="223"/>
      <c r="D180" s="223"/>
      <c r="E180" s="239" t="s">
        <v>966</v>
      </c>
      <c r="F180" s="242"/>
      <c r="G180" s="228"/>
      <c r="H180" s="213"/>
      <c r="I180" s="213"/>
    </row>
    <row r="181" spans="1:9" ht="12.75" hidden="1">
      <c r="A181" s="222"/>
      <c r="B181" s="223"/>
      <c r="C181" s="223"/>
      <c r="D181" s="223"/>
      <c r="E181" s="239" t="s">
        <v>125</v>
      </c>
      <c r="F181" s="242"/>
      <c r="G181" s="228">
        <f>SUM(H181:I181)</f>
        <v>0</v>
      </c>
      <c r="H181" s="213">
        <f>SUM(H183:H183)</f>
        <v>0</v>
      </c>
      <c r="I181" s="213">
        <f>SUM(I183:I183)</f>
        <v>0</v>
      </c>
    </row>
    <row r="182" spans="1:9" ht="12.75" hidden="1">
      <c r="A182" s="222">
        <v>2434</v>
      </c>
      <c r="B182" s="223" t="s">
        <v>149</v>
      </c>
      <c r="C182" s="223">
        <v>3</v>
      </c>
      <c r="D182" s="223">
        <v>4</v>
      </c>
      <c r="E182" s="239" t="s">
        <v>657</v>
      </c>
      <c r="F182" s="242"/>
      <c r="G182" s="228">
        <f>SUM(H182:I182)</f>
        <v>0</v>
      </c>
      <c r="H182" s="213">
        <f>H184</f>
        <v>0</v>
      </c>
      <c r="I182" s="213">
        <v>0</v>
      </c>
    </row>
    <row r="183" spans="1:9" ht="24" customHeight="1" hidden="1">
      <c r="A183" s="222"/>
      <c r="B183" s="223"/>
      <c r="C183" s="223"/>
      <c r="D183" s="223"/>
      <c r="E183" s="239" t="s">
        <v>966</v>
      </c>
      <c r="F183" s="242"/>
      <c r="G183" s="228"/>
      <c r="H183" s="213"/>
      <c r="I183" s="213"/>
    </row>
    <row r="184" spans="1:9" ht="12.75" hidden="1">
      <c r="A184" s="222"/>
      <c r="B184" s="223"/>
      <c r="C184" s="223"/>
      <c r="D184" s="223"/>
      <c r="E184" s="239" t="s">
        <v>125</v>
      </c>
      <c r="F184" s="242"/>
      <c r="G184" s="228">
        <f>SUM(H184:I184)</f>
        <v>0</v>
      </c>
      <c r="H184" s="213">
        <f>SUM(H186:H186)</f>
        <v>0</v>
      </c>
      <c r="I184" s="213">
        <f>SUM(I186:I186)</f>
        <v>0</v>
      </c>
    </row>
    <row r="185" spans="1:9" ht="12.75" hidden="1">
      <c r="A185" s="222">
        <v>2435</v>
      </c>
      <c r="B185" s="223" t="s">
        <v>149</v>
      </c>
      <c r="C185" s="223">
        <v>3</v>
      </c>
      <c r="D185" s="223">
        <v>5</v>
      </c>
      <c r="E185" s="239" t="s">
        <v>658</v>
      </c>
      <c r="F185" s="242"/>
      <c r="G185" s="228">
        <f>SUM(H185:I185)</f>
        <v>0</v>
      </c>
      <c r="H185" s="213">
        <f>H187</f>
        <v>0</v>
      </c>
      <c r="I185" s="213">
        <v>0</v>
      </c>
    </row>
    <row r="186" spans="1:9" ht="23.25" customHeight="1" hidden="1">
      <c r="A186" s="222"/>
      <c r="B186" s="223"/>
      <c r="C186" s="223"/>
      <c r="D186" s="223"/>
      <c r="E186" s="239" t="s">
        <v>966</v>
      </c>
      <c r="F186" s="242"/>
      <c r="G186" s="228"/>
      <c r="H186" s="213"/>
      <c r="I186" s="213"/>
    </row>
    <row r="187" spans="1:9" ht="12" customHeight="1" hidden="1">
      <c r="A187" s="222"/>
      <c r="B187" s="223"/>
      <c r="C187" s="223"/>
      <c r="D187" s="223"/>
      <c r="E187" s="239" t="s">
        <v>125</v>
      </c>
      <c r="F187" s="242"/>
      <c r="G187" s="228">
        <f>SUM(H187:I187)</f>
        <v>0</v>
      </c>
      <c r="H187" s="213">
        <f>SUM(H189:H189)</f>
        <v>0</v>
      </c>
      <c r="I187" s="213">
        <f>SUM(I189:I189)</f>
        <v>0</v>
      </c>
    </row>
    <row r="188" spans="1:9" ht="12.75" hidden="1">
      <c r="A188" s="222">
        <v>2436</v>
      </c>
      <c r="B188" s="223" t="s">
        <v>149</v>
      </c>
      <c r="C188" s="223">
        <v>3</v>
      </c>
      <c r="D188" s="223">
        <v>6</v>
      </c>
      <c r="E188" s="239" t="s">
        <v>659</v>
      </c>
      <c r="F188" s="242"/>
      <c r="G188" s="228">
        <f>SUM(H188:I188)</f>
        <v>0</v>
      </c>
      <c r="H188" s="213">
        <f>H190</f>
        <v>0</v>
      </c>
      <c r="I188" s="213">
        <v>0</v>
      </c>
    </row>
    <row r="189" spans="1:9" ht="22.5" customHeight="1" hidden="1">
      <c r="A189" s="236"/>
      <c r="B189" s="232"/>
      <c r="C189" s="233"/>
      <c r="D189" s="233"/>
      <c r="E189" s="239" t="s">
        <v>966</v>
      </c>
      <c r="F189" s="240"/>
      <c r="G189" s="228"/>
      <c r="H189" s="213"/>
      <c r="I189" s="213"/>
    </row>
    <row r="190" spans="1:9" ht="12.75" hidden="1">
      <c r="A190" s="236"/>
      <c r="B190" s="232"/>
      <c r="C190" s="233"/>
      <c r="D190" s="233"/>
      <c r="E190" s="239" t="s">
        <v>125</v>
      </c>
      <c r="F190" s="240"/>
      <c r="G190" s="228">
        <f>SUM(H190:I190)</f>
        <v>0</v>
      </c>
      <c r="H190" s="213">
        <f>SUM(H192:H192)</f>
        <v>0</v>
      </c>
      <c r="I190" s="213">
        <f>SUM(I192:I192)</f>
        <v>0</v>
      </c>
    </row>
    <row r="191" spans="1:9" ht="24" customHeight="1" hidden="1">
      <c r="A191" s="222">
        <v>2440</v>
      </c>
      <c r="B191" s="223" t="s">
        <v>149</v>
      </c>
      <c r="C191" s="223">
        <v>4</v>
      </c>
      <c r="D191" s="223">
        <v>0</v>
      </c>
      <c r="E191" s="237" t="s">
        <v>660</v>
      </c>
      <c r="F191" s="240"/>
      <c r="G191" s="228">
        <f>SUM(H191:I191)</f>
        <v>0</v>
      </c>
      <c r="H191" s="228">
        <f>SUM(H192)</f>
        <v>0</v>
      </c>
      <c r="I191" s="228">
        <f>SUM(I192)</f>
        <v>0</v>
      </c>
    </row>
    <row r="192" spans="1:9" ht="25.5" hidden="1">
      <c r="A192" s="222">
        <v>2441</v>
      </c>
      <c r="B192" s="223" t="s">
        <v>149</v>
      </c>
      <c r="C192" s="223">
        <v>4</v>
      </c>
      <c r="D192" s="223">
        <v>1</v>
      </c>
      <c r="E192" s="239" t="s">
        <v>661</v>
      </c>
      <c r="F192" s="240"/>
      <c r="G192" s="228">
        <f>SUM(H192:I192)</f>
        <v>0</v>
      </c>
      <c r="H192" s="213">
        <f>H194</f>
        <v>0</v>
      </c>
      <c r="I192" s="213">
        <v>0</v>
      </c>
    </row>
    <row r="193" spans="1:9" ht="25.5" customHeight="1" hidden="1">
      <c r="A193" s="222"/>
      <c r="B193" s="223"/>
      <c r="C193" s="223"/>
      <c r="D193" s="223"/>
      <c r="E193" s="239" t="s">
        <v>966</v>
      </c>
      <c r="F193" s="240"/>
      <c r="G193" s="228"/>
      <c r="H193" s="213"/>
      <c r="I193" s="213"/>
    </row>
    <row r="194" spans="1:9" ht="12.75" hidden="1">
      <c r="A194" s="222"/>
      <c r="B194" s="223"/>
      <c r="C194" s="223"/>
      <c r="D194" s="223"/>
      <c r="E194" s="239" t="s">
        <v>125</v>
      </c>
      <c r="F194" s="240"/>
      <c r="G194" s="228">
        <f>SUM(H194:I194)</f>
        <v>0</v>
      </c>
      <c r="H194" s="213">
        <f>SUM(H196:H196)</f>
        <v>0</v>
      </c>
      <c r="I194" s="213">
        <f>SUM(I196:I196)</f>
        <v>0</v>
      </c>
    </row>
    <row r="195" spans="1:9" ht="12.75" hidden="1">
      <c r="A195" s="222">
        <v>2442</v>
      </c>
      <c r="B195" s="223" t="s">
        <v>149</v>
      </c>
      <c r="C195" s="223">
        <v>4</v>
      </c>
      <c r="D195" s="223">
        <v>2</v>
      </c>
      <c r="E195" s="239" t="s">
        <v>662</v>
      </c>
      <c r="F195" s="240"/>
      <c r="G195" s="228">
        <f>SUM(H195:I195)</f>
        <v>0</v>
      </c>
      <c r="H195" s="213">
        <f>H197</f>
        <v>0</v>
      </c>
      <c r="I195" s="213">
        <v>0</v>
      </c>
    </row>
    <row r="196" spans="1:9" ht="24.75" customHeight="1" hidden="1">
      <c r="A196" s="222"/>
      <c r="B196" s="223"/>
      <c r="C196" s="223"/>
      <c r="D196" s="223"/>
      <c r="E196" s="239" t="s">
        <v>966</v>
      </c>
      <c r="F196" s="240"/>
      <c r="G196" s="228"/>
      <c r="H196" s="213"/>
      <c r="I196" s="213"/>
    </row>
    <row r="197" spans="1:9" ht="12.75" hidden="1">
      <c r="A197" s="222"/>
      <c r="B197" s="223"/>
      <c r="C197" s="223"/>
      <c r="D197" s="223"/>
      <c r="E197" s="239" t="s">
        <v>125</v>
      </c>
      <c r="F197" s="240"/>
      <c r="G197" s="228">
        <f>SUM(H197:I197)</f>
        <v>0</v>
      </c>
      <c r="H197" s="213">
        <f>SUM(H199:H199)</f>
        <v>0</v>
      </c>
      <c r="I197" s="213">
        <f>SUM(I199:I199)</f>
        <v>0</v>
      </c>
    </row>
    <row r="198" spans="1:9" ht="12.75" hidden="1">
      <c r="A198" s="222">
        <v>2443</v>
      </c>
      <c r="B198" s="223" t="s">
        <v>149</v>
      </c>
      <c r="C198" s="223">
        <v>4</v>
      </c>
      <c r="D198" s="223">
        <v>3</v>
      </c>
      <c r="E198" s="239" t="s">
        <v>663</v>
      </c>
      <c r="F198" s="240"/>
      <c r="G198" s="228">
        <f>SUM(H198:I198)</f>
        <v>0</v>
      </c>
      <c r="H198" s="213">
        <f>H200</f>
        <v>0</v>
      </c>
      <c r="I198" s="213">
        <v>0</v>
      </c>
    </row>
    <row r="199" spans="1:9" ht="25.5" hidden="1">
      <c r="A199" s="236"/>
      <c r="B199" s="232"/>
      <c r="C199" s="233"/>
      <c r="D199" s="233"/>
      <c r="E199" s="239" t="s">
        <v>966</v>
      </c>
      <c r="F199" s="240"/>
      <c r="G199" s="228"/>
      <c r="H199" s="213"/>
      <c r="I199" s="213"/>
    </row>
    <row r="200" spans="1:9" ht="12.75" hidden="1">
      <c r="A200" s="236"/>
      <c r="B200" s="232"/>
      <c r="C200" s="233"/>
      <c r="D200" s="233"/>
      <c r="E200" s="239" t="s">
        <v>125</v>
      </c>
      <c r="F200" s="240"/>
      <c r="G200" s="228"/>
      <c r="H200" s="213"/>
      <c r="I200" s="213"/>
    </row>
    <row r="201" spans="1:9" ht="12.75">
      <c r="A201" s="236">
        <v>2450</v>
      </c>
      <c r="B201" s="232" t="s">
        <v>149</v>
      </c>
      <c r="C201" s="233">
        <v>5</v>
      </c>
      <c r="D201" s="233">
        <v>0</v>
      </c>
      <c r="E201" s="237" t="s">
        <v>664</v>
      </c>
      <c r="F201" s="249" t="s">
        <v>322</v>
      </c>
      <c r="G201" s="248">
        <f aca="true" t="shared" si="7" ref="G201:G252">SUM(H201:I201)</f>
        <v>360095.7</v>
      </c>
      <c r="H201" s="250">
        <f>SUM(H202,H210,H213,H216,H219)</f>
        <v>6500</v>
      </c>
      <c r="I201" s="250">
        <f>SUM(I202,I210,I213,I216,I219)</f>
        <v>353595.7</v>
      </c>
    </row>
    <row r="202" spans="1:9" ht="12.75">
      <c r="A202" s="236">
        <v>2451</v>
      </c>
      <c r="B202" s="232" t="s">
        <v>149</v>
      </c>
      <c r="C202" s="233">
        <v>5</v>
      </c>
      <c r="D202" s="233">
        <v>1</v>
      </c>
      <c r="E202" s="239" t="s">
        <v>665</v>
      </c>
      <c r="F202" s="242" t="s">
        <v>323</v>
      </c>
      <c r="G202" s="228">
        <f t="shared" si="7"/>
        <v>355395.7</v>
      </c>
      <c r="H202" s="213">
        <f>SUM(H203:H209)</f>
        <v>6500</v>
      </c>
      <c r="I202" s="213">
        <f>SUM(I206:I209)</f>
        <v>348895.7</v>
      </c>
    </row>
    <row r="203" spans="1:9" ht="24.75" customHeight="1">
      <c r="A203" s="236"/>
      <c r="B203" s="232"/>
      <c r="C203" s="233"/>
      <c r="D203" s="233"/>
      <c r="E203" s="239" t="s">
        <v>966</v>
      </c>
      <c r="F203" s="240"/>
      <c r="G203" s="228"/>
      <c r="H203" s="213">
        <v>0</v>
      </c>
      <c r="I203" s="213"/>
    </row>
    <row r="204" spans="1:9" ht="24.75" customHeight="1">
      <c r="A204" s="236"/>
      <c r="B204" s="232"/>
      <c r="C204" s="233"/>
      <c r="D204" s="233">
        <v>4251</v>
      </c>
      <c r="E204" s="241" t="s">
        <v>837</v>
      </c>
      <c r="F204" s="240"/>
      <c r="G204" s="228">
        <f>SUM(H204:I204)</f>
        <v>6000</v>
      </c>
      <c r="H204" s="213">
        <v>6000</v>
      </c>
      <c r="I204" s="213"/>
    </row>
    <row r="205" spans="1:9" ht="15.75" customHeight="1">
      <c r="A205" s="236"/>
      <c r="B205" s="232"/>
      <c r="C205" s="233"/>
      <c r="D205" s="233">
        <v>4269</v>
      </c>
      <c r="E205" s="241" t="s">
        <v>847</v>
      </c>
      <c r="F205" s="240"/>
      <c r="G205" s="228">
        <f>SUM(H205:I205)</f>
        <v>500</v>
      </c>
      <c r="H205" s="213">
        <v>500</v>
      </c>
      <c r="I205" s="213"/>
    </row>
    <row r="206" spans="1:9" ht="12.75">
      <c r="A206" s="236"/>
      <c r="B206" s="232"/>
      <c r="C206" s="233"/>
      <c r="D206" s="231">
        <v>5112</v>
      </c>
      <c r="E206" s="241" t="s">
        <v>924</v>
      </c>
      <c r="F206" s="240"/>
      <c r="G206" s="228">
        <f t="shared" si="7"/>
        <v>92000</v>
      </c>
      <c r="H206" s="213"/>
      <c r="I206" s="213">
        <v>92000</v>
      </c>
    </row>
    <row r="207" spans="1:9" ht="15.75" customHeight="1">
      <c r="A207" s="236"/>
      <c r="B207" s="232"/>
      <c r="C207" s="233"/>
      <c r="D207" s="231">
        <v>5113</v>
      </c>
      <c r="E207" s="241" t="s">
        <v>925</v>
      </c>
      <c r="F207" s="240"/>
      <c r="G207" s="228">
        <f t="shared" si="7"/>
        <v>250895.7</v>
      </c>
      <c r="H207" s="213"/>
      <c r="I207" s="213">
        <v>250895.7</v>
      </c>
    </row>
    <row r="208" spans="1:9" ht="12.75">
      <c r="A208" s="236"/>
      <c r="B208" s="232"/>
      <c r="C208" s="233"/>
      <c r="D208" s="233">
        <v>5129</v>
      </c>
      <c r="E208" s="241" t="s">
        <v>929</v>
      </c>
      <c r="F208" s="240"/>
      <c r="G208" s="228">
        <f t="shared" si="7"/>
        <v>1000</v>
      </c>
      <c r="H208" s="213"/>
      <c r="I208" s="213">
        <v>1000</v>
      </c>
    </row>
    <row r="209" spans="1:9" ht="12.75">
      <c r="A209" s="236"/>
      <c r="B209" s="232"/>
      <c r="C209" s="233"/>
      <c r="D209" s="233">
        <v>5134</v>
      </c>
      <c r="E209" s="241" t="s">
        <v>934</v>
      </c>
      <c r="F209" s="240"/>
      <c r="G209" s="228">
        <f t="shared" si="7"/>
        <v>5000</v>
      </c>
      <c r="H209" s="213"/>
      <c r="I209" s="213">
        <v>5000</v>
      </c>
    </row>
    <row r="210" spans="1:9" ht="12.75">
      <c r="A210" s="236">
        <v>2452</v>
      </c>
      <c r="B210" s="232" t="s">
        <v>149</v>
      </c>
      <c r="C210" s="233">
        <v>5</v>
      </c>
      <c r="D210" s="233">
        <v>2</v>
      </c>
      <c r="E210" s="239" t="s">
        <v>666</v>
      </c>
      <c r="F210" s="242" t="s">
        <v>324</v>
      </c>
      <c r="G210" s="228">
        <f t="shared" si="7"/>
        <v>0</v>
      </c>
      <c r="H210" s="213">
        <f>SUM(H212:H212)</f>
        <v>0</v>
      </c>
      <c r="I210" s="213">
        <f>SUM(I212:I212)</f>
        <v>0</v>
      </c>
    </row>
    <row r="211" spans="1:9" ht="25.5">
      <c r="A211" s="236"/>
      <c r="B211" s="232"/>
      <c r="C211" s="233"/>
      <c r="D211" s="233"/>
      <c r="E211" s="239" t="s">
        <v>966</v>
      </c>
      <c r="F211" s="240"/>
      <c r="G211" s="228"/>
      <c r="H211" s="213"/>
      <c r="I211" s="213"/>
    </row>
    <row r="212" spans="1:9" ht="12.75">
      <c r="A212" s="236"/>
      <c r="B212" s="232"/>
      <c r="C212" s="233"/>
      <c r="D212" s="233"/>
      <c r="E212" s="239" t="s">
        <v>125</v>
      </c>
      <c r="F212" s="240"/>
      <c r="G212" s="228">
        <f t="shared" si="7"/>
        <v>0</v>
      </c>
      <c r="H212" s="213"/>
      <c r="I212" s="213"/>
    </row>
    <row r="213" spans="1:9" ht="12.75">
      <c r="A213" s="236">
        <v>2453</v>
      </c>
      <c r="B213" s="232" t="s">
        <v>149</v>
      </c>
      <c r="C213" s="233">
        <v>5</v>
      </c>
      <c r="D213" s="233">
        <v>3</v>
      </c>
      <c r="E213" s="239" t="s">
        <v>667</v>
      </c>
      <c r="F213" s="242" t="s">
        <v>325</v>
      </c>
      <c r="G213" s="228">
        <f t="shared" si="7"/>
        <v>0</v>
      </c>
      <c r="H213" s="213">
        <f>SUM(H215:H215)</f>
        <v>0</v>
      </c>
      <c r="I213" s="213">
        <f>SUM(I215:I215)</f>
        <v>0</v>
      </c>
    </row>
    <row r="214" spans="1:9" ht="25.5">
      <c r="A214" s="236"/>
      <c r="B214" s="232"/>
      <c r="C214" s="233"/>
      <c r="D214" s="233"/>
      <c r="E214" s="239" t="s">
        <v>966</v>
      </c>
      <c r="F214" s="240"/>
      <c r="G214" s="228"/>
      <c r="H214" s="213"/>
      <c r="I214" s="213"/>
    </row>
    <row r="215" spans="1:9" ht="12.75">
      <c r="A215" s="236"/>
      <c r="B215" s="232"/>
      <c r="C215" s="233"/>
      <c r="D215" s="233"/>
      <c r="E215" s="239" t="s">
        <v>125</v>
      </c>
      <c r="F215" s="240"/>
      <c r="G215" s="228">
        <f t="shared" si="7"/>
        <v>0</v>
      </c>
      <c r="H215" s="213"/>
      <c r="I215" s="213"/>
    </row>
    <row r="216" spans="1:9" ht="12.75">
      <c r="A216" s="236">
        <v>2454</v>
      </c>
      <c r="B216" s="232" t="s">
        <v>149</v>
      </c>
      <c r="C216" s="233">
        <v>5</v>
      </c>
      <c r="D216" s="233">
        <v>4</v>
      </c>
      <c r="E216" s="239" t="s">
        <v>668</v>
      </c>
      <c r="F216" s="242" t="s">
        <v>326</v>
      </c>
      <c r="G216" s="228">
        <f t="shared" si="7"/>
        <v>0</v>
      </c>
      <c r="H216" s="213">
        <f>SUM(H218:H218)</f>
        <v>0</v>
      </c>
      <c r="I216" s="213">
        <f>SUM(I218:I218)</f>
        <v>0</v>
      </c>
    </row>
    <row r="217" spans="1:9" ht="25.5">
      <c r="A217" s="236"/>
      <c r="B217" s="232"/>
      <c r="C217" s="233"/>
      <c r="D217" s="233"/>
      <c r="E217" s="239" t="s">
        <v>966</v>
      </c>
      <c r="F217" s="240"/>
      <c r="G217" s="228"/>
      <c r="H217" s="213"/>
      <c r="I217" s="213"/>
    </row>
    <row r="218" spans="1:9" ht="12.75">
      <c r="A218" s="236"/>
      <c r="B218" s="232"/>
      <c r="C218" s="233"/>
      <c r="D218" s="214"/>
      <c r="E218" s="239" t="s">
        <v>125</v>
      </c>
      <c r="F218" s="240"/>
      <c r="G218" s="228">
        <f t="shared" si="7"/>
        <v>0</v>
      </c>
      <c r="H218" s="213"/>
      <c r="I218" s="213"/>
    </row>
    <row r="219" spans="1:9" ht="12.75">
      <c r="A219" s="236">
        <v>2455</v>
      </c>
      <c r="B219" s="232" t="s">
        <v>149</v>
      </c>
      <c r="C219" s="233">
        <v>5</v>
      </c>
      <c r="D219" s="233">
        <v>5</v>
      </c>
      <c r="E219" s="239" t="s">
        <v>669</v>
      </c>
      <c r="F219" s="242" t="s">
        <v>327</v>
      </c>
      <c r="G219" s="248">
        <f t="shared" si="7"/>
        <v>4700</v>
      </c>
      <c r="H219" s="250">
        <f>SUM(H222:H222)</f>
        <v>0</v>
      </c>
      <c r="I219" s="250">
        <f>SUM(I222:I222)</f>
        <v>4700</v>
      </c>
    </row>
    <row r="220" spans="1:9" ht="25.5">
      <c r="A220" s="236"/>
      <c r="B220" s="232"/>
      <c r="C220" s="233"/>
      <c r="D220" s="233"/>
      <c r="E220" s="239" t="s">
        <v>966</v>
      </c>
      <c r="F220" s="240"/>
      <c r="G220" s="228"/>
      <c r="H220" s="213"/>
      <c r="I220" s="213"/>
    </row>
    <row r="221" spans="1:9" ht="12.75">
      <c r="A221" s="236"/>
      <c r="B221" s="232"/>
      <c r="C221" s="233"/>
      <c r="D221" s="233">
        <v>5112</v>
      </c>
      <c r="E221" s="241" t="s">
        <v>924</v>
      </c>
      <c r="F221" s="240"/>
      <c r="G221" s="228"/>
      <c r="H221" s="213"/>
      <c r="I221" s="213">
        <v>0</v>
      </c>
    </row>
    <row r="222" spans="1:9" ht="12.75">
      <c r="A222" s="236"/>
      <c r="B222" s="232"/>
      <c r="C222" s="233"/>
      <c r="D222" s="231">
        <v>5134</v>
      </c>
      <c r="E222" s="241" t="s">
        <v>934</v>
      </c>
      <c r="F222" s="240"/>
      <c r="G222" s="228">
        <f t="shared" si="7"/>
        <v>4700</v>
      </c>
      <c r="H222" s="213"/>
      <c r="I222" s="213">
        <v>4700</v>
      </c>
    </row>
    <row r="223" spans="1:9" ht="12.75">
      <c r="A223" s="236">
        <v>2460</v>
      </c>
      <c r="B223" s="232" t="s">
        <v>149</v>
      </c>
      <c r="C223" s="233">
        <v>6</v>
      </c>
      <c r="D223" s="233">
        <v>0</v>
      </c>
      <c r="E223" s="237" t="s">
        <v>670</v>
      </c>
      <c r="F223" s="237" t="s">
        <v>328</v>
      </c>
      <c r="G223" s="228">
        <f t="shared" si="7"/>
        <v>0</v>
      </c>
      <c r="H223" s="213">
        <f>SUM(H224)</f>
        <v>0</v>
      </c>
      <c r="I223" s="213">
        <f>SUM(I224)</f>
        <v>0</v>
      </c>
    </row>
    <row r="224" spans="1:9" ht="12.75">
      <c r="A224" s="236">
        <v>2461</v>
      </c>
      <c r="B224" s="232" t="s">
        <v>149</v>
      </c>
      <c r="C224" s="233">
        <v>6</v>
      </c>
      <c r="D224" s="233">
        <v>1</v>
      </c>
      <c r="E224" s="239" t="s">
        <v>671</v>
      </c>
      <c r="F224" s="242" t="s">
        <v>328</v>
      </c>
      <c r="G224" s="228">
        <f t="shared" si="7"/>
        <v>0</v>
      </c>
      <c r="H224" s="213">
        <f>SUM(H226:H226)</f>
        <v>0</v>
      </c>
      <c r="I224" s="213">
        <f>SUM(I226:I226)</f>
        <v>0</v>
      </c>
    </row>
    <row r="225" spans="1:9" ht="25.5">
      <c r="A225" s="236"/>
      <c r="B225" s="232"/>
      <c r="C225" s="233"/>
      <c r="D225" s="233"/>
      <c r="E225" s="239" t="s">
        <v>966</v>
      </c>
      <c r="F225" s="240"/>
      <c r="G225" s="228"/>
      <c r="H225" s="213"/>
      <c r="I225" s="213"/>
    </row>
    <row r="226" spans="1:9" ht="12.75">
      <c r="A226" s="236"/>
      <c r="B226" s="232"/>
      <c r="C226" s="233"/>
      <c r="D226" s="233"/>
      <c r="E226" s="239" t="s">
        <v>125</v>
      </c>
      <c r="F226" s="240"/>
      <c r="G226" s="228">
        <f t="shared" si="7"/>
        <v>0</v>
      </c>
      <c r="H226" s="213"/>
      <c r="I226" s="213"/>
    </row>
    <row r="227" spans="1:9" ht="12.75">
      <c r="A227" s="236">
        <v>2470</v>
      </c>
      <c r="B227" s="232" t="s">
        <v>149</v>
      </c>
      <c r="C227" s="233">
        <v>7</v>
      </c>
      <c r="D227" s="233">
        <v>0</v>
      </c>
      <c r="E227" s="237" t="s">
        <v>672</v>
      </c>
      <c r="F227" s="249" t="s">
        <v>329</v>
      </c>
      <c r="G227" s="228">
        <f t="shared" si="7"/>
        <v>0</v>
      </c>
      <c r="H227" s="213">
        <f>SUM(H228,H231,H234,H237)</f>
        <v>0</v>
      </c>
      <c r="I227" s="213">
        <f>SUM(I228,I231,I234,I237)</f>
        <v>0</v>
      </c>
    </row>
    <row r="228" spans="1:9" ht="25.5">
      <c r="A228" s="236">
        <v>2471</v>
      </c>
      <c r="B228" s="232" t="s">
        <v>149</v>
      </c>
      <c r="C228" s="233">
        <v>7</v>
      </c>
      <c r="D228" s="233">
        <v>1</v>
      </c>
      <c r="E228" s="239" t="s">
        <v>673</v>
      </c>
      <c r="F228" s="242" t="s">
        <v>330</v>
      </c>
      <c r="G228" s="228">
        <f t="shared" si="7"/>
        <v>0</v>
      </c>
      <c r="H228" s="213">
        <f>SUM(H230:H230)</f>
        <v>0</v>
      </c>
      <c r="I228" s="213">
        <f>SUM(I230:I230)</f>
        <v>0</v>
      </c>
    </row>
    <row r="229" spans="1:9" ht="25.5">
      <c r="A229" s="236"/>
      <c r="B229" s="232"/>
      <c r="C229" s="233"/>
      <c r="D229" s="233"/>
      <c r="E229" s="239" t="s">
        <v>966</v>
      </c>
      <c r="F229" s="240"/>
      <c r="G229" s="228"/>
      <c r="H229" s="213"/>
      <c r="I229" s="213"/>
    </row>
    <row r="230" spans="1:9" ht="12.75">
      <c r="A230" s="236"/>
      <c r="B230" s="232"/>
      <c r="C230" s="233"/>
      <c r="D230" s="233"/>
      <c r="E230" s="239" t="s">
        <v>125</v>
      </c>
      <c r="F230" s="240"/>
      <c r="G230" s="228">
        <f t="shared" si="7"/>
        <v>0</v>
      </c>
      <c r="H230" s="213"/>
      <c r="I230" s="213"/>
    </row>
    <row r="231" spans="1:9" ht="12.75">
      <c r="A231" s="236">
        <v>2472</v>
      </c>
      <c r="B231" s="232" t="s">
        <v>149</v>
      </c>
      <c r="C231" s="233">
        <v>7</v>
      </c>
      <c r="D231" s="233">
        <v>2</v>
      </c>
      <c r="E231" s="239" t="s">
        <v>674</v>
      </c>
      <c r="F231" s="251" t="s">
        <v>331</v>
      </c>
      <c r="G231" s="228">
        <f t="shared" si="7"/>
        <v>0</v>
      </c>
      <c r="H231" s="213">
        <f>SUM(H233:H233)</f>
        <v>0</v>
      </c>
      <c r="I231" s="213">
        <f>SUM(I233:I233)</f>
        <v>0</v>
      </c>
    </row>
    <row r="232" spans="1:9" ht="25.5">
      <c r="A232" s="236"/>
      <c r="B232" s="232"/>
      <c r="C232" s="233"/>
      <c r="D232" s="233"/>
      <c r="E232" s="239" t="s">
        <v>966</v>
      </c>
      <c r="F232" s="240"/>
      <c r="G232" s="228"/>
      <c r="H232" s="213"/>
      <c r="I232" s="213"/>
    </row>
    <row r="233" spans="1:9" ht="12.75">
      <c r="A233" s="236"/>
      <c r="B233" s="232"/>
      <c r="C233" s="233"/>
      <c r="D233" s="233"/>
      <c r="E233" s="239" t="s">
        <v>125</v>
      </c>
      <c r="F233" s="240"/>
      <c r="G233" s="228">
        <f t="shared" si="7"/>
        <v>0</v>
      </c>
      <c r="H233" s="213"/>
      <c r="I233" s="213"/>
    </row>
    <row r="234" spans="1:9" ht="12.75">
      <c r="A234" s="236">
        <v>2473</v>
      </c>
      <c r="B234" s="232" t="s">
        <v>149</v>
      </c>
      <c r="C234" s="233">
        <v>7</v>
      </c>
      <c r="D234" s="233">
        <v>3</v>
      </c>
      <c r="E234" s="239" t="s">
        <v>675</v>
      </c>
      <c r="F234" s="242" t="s">
        <v>332</v>
      </c>
      <c r="G234" s="228">
        <f t="shared" si="7"/>
        <v>0</v>
      </c>
      <c r="H234" s="213">
        <f>SUM(H236:H236)</f>
        <v>0</v>
      </c>
      <c r="I234" s="213">
        <f>SUM(I236:I236)</f>
        <v>0</v>
      </c>
    </row>
    <row r="235" spans="1:9" ht="25.5">
      <c r="A235" s="236"/>
      <c r="B235" s="232"/>
      <c r="C235" s="233"/>
      <c r="D235" s="233"/>
      <c r="E235" s="239" t="s">
        <v>966</v>
      </c>
      <c r="F235" s="240"/>
      <c r="G235" s="228"/>
      <c r="H235" s="213"/>
      <c r="I235" s="213"/>
    </row>
    <row r="236" spans="1:9" ht="12.75">
      <c r="A236" s="236"/>
      <c r="B236" s="232"/>
      <c r="C236" s="233"/>
      <c r="D236" s="233"/>
      <c r="E236" s="239" t="s">
        <v>125</v>
      </c>
      <c r="F236" s="240"/>
      <c r="G236" s="228">
        <f t="shared" si="7"/>
        <v>0</v>
      </c>
      <c r="H236" s="213"/>
      <c r="I236" s="213"/>
    </row>
    <row r="237" spans="1:9" ht="12.75">
      <c r="A237" s="236">
        <v>2474</v>
      </c>
      <c r="B237" s="232" t="s">
        <v>149</v>
      </c>
      <c r="C237" s="233">
        <v>7</v>
      </c>
      <c r="D237" s="233">
        <v>4</v>
      </c>
      <c r="E237" s="239" t="s">
        <v>676</v>
      </c>
      <c r="F237" s="240" t="s">
        <v>333</v>
      </c>
      <c r="G237" s="228">
        <f t="shared" si="7"/>
        <v>0</v>
      </c>
      <c r="H237" s="213">
        <f>SUM(H239:H239)</f>
        <v>0</v>
      </c>
      <c r="I237" s="213">
        <f>SUM(I239:I239)</f>
        <v>0</v>
      </c>
    </row>
    <row r="238" spans="1:9" ht="25.5">
      <c r="A238" s="236"/>
      <c r="B238" s="232"/>
      <c r="C238" s="233"/>
      <c r="D238" s="233"/>
      <c r="E238" s="239" t="s">
        <v>966</v>
      </c>
      <c r="F238" s="240"/>
      <c r="G238" s="228"/>
      <c r="H238" s="213"/>
      <c r="I238" s="213"/>
    </row>
    <row r="239" spans="1:9" ht="12.75">
      <c r="A239" s="236"/>
      <c r="B239" s="232"/>
      <c r="C239" s="233"/>
      <c r="D239" s="233"/>
      <c r="E239" s="239" t="s">
        <v>125</v>
      </c>
      <c r="F239" s="240"/>
      <c r="G239" s="228">
        <f t="shared" si="7"/>
        <v>0</v>
      </c>
      <c r="H239" s="213"/>
      <c r="I239" s="213"/>
    </row>
    <row r="240" spans="1:9" ht="25.5">
      <c r="A240" s="236">
        <v>2480</v>
      </c>
      <c r="B240" s="232" t="s">
        <v>149</v>
      </c>
      <c r="C240" s="233">
        <v>8</v>
      </c>
      <c r="D240" s="233">
        <v>0</v>
      </c>
      <c r="E240" s="237" t="s">
        <v>677</v>
      </c>
      <c r="F240" s="237" t="s">
        <v>334</v>
      </c>
      <c r="G240" s="228">
        <f t="shared" si="7"/>
        <v>0</v>
      </c>
      <c r="H240" s="213">
        <f>SUM(H241,H244,H247,H250)</f>
        <v>0</v>
      </c>
      <c r="I240" s="213">
        <f>SUM(I241,I244,I247,I250)</f>
        <v>0</v>
      </c>
    </row>
    <row r="241" spans="1:9" ht="38.25">
      <c r="A241" s="236">
        <v>2481</v>
      </c>
      <c r="B241" s="232" t="s">
        <v>149</v>
      </c>
      <c r="C241" s="233">
        <v>8</v>
      </c>
      <c r="D241" s="233">
        <v>1</v>
      </c>
      <c r="E241" s="239" t="s">
        <v>678</v>
      </c>
      <c r="F241" s="242" t="s">
        <v>335</v>
      </c>
      <c r="G241" s="228">
        <f t="shared" si="7"/>
        <v>0</v>
      </c>
      <c r="H241" s="213">
        <f>SUM(H243:H243)</f>
        <v>0</v>
      </c>
      <c r="I241" s="213">
        <f>SUM(I243:I243)</f>
        <v>0</v>
      </c>
    </row>
    <row r="242" spans="1:9" ht="25.5">
      <c r="A242" s="236"/>
      <c r="B242" s="232"/>
      <c r="C242" s="233"/>
      <c r="D242" s="233"/>
      <c r="E242" s="239" t="s">
        <v>966</v>
      </c>
      <c r="F242" s="240"/>
      <c r="G242" s="228"/>
      <c r="H242" s="213"/>
      <c r="I242" s="213"/>
    </row>
    <row r="243" spans="1:9" ht="12.75">
      <c r="A243" s="236"/>
      <c r="B243" s="232"/>
      <c r="C243" s="233"/>
      <c r="D243" s="233"/>
      <c r="E243" s="239" t="s">
        <v>125</v>
      </c>
      <c r="F243" s="240"/>
      <c r="G243" s="228">
        <f t="shared" si="7"/>
        <v>0</v>
      </c>
      <c r="H243" s="213"/>
      <c r="I243" s="213"/>
    </row>
    <row r="244" spans="1:9" ht="38.25">
      <c r="A244" s="236">
        <v>2482</v>
      </c>
      <c r="B244" s="232" t="s">
        <v>149</v>
      </c>
      <c r="C244" s="233">
        <v>8</v>
      </c>
      <c r="D244" s="233">
        <v>2</v>
      </c>
      <c r="E244" s="239" t="s">
        <v>679</v>
      </c>
      <c r="F244" s="242" t="s">
        <v>336</v>
      </c>
      <c r="G244" s="228">
        <f t="shared" si="7"/>
        <v>0</v>
      </c>
      <c r="H244" s="213">
        <f>SUM(H246:H246)</f>
        <v>0</v>
      </c>
      <c r="I244" s="213">
        <f>SUM(I246:I246)</f>
        <v>0</v>
      </c>
    </row>
    <row r="245" spans="1:9" ht="25.5">
      <c r="A245" s="236"/>
      <c r="B245" s="232"/>
      <c r="C245" s="233"/>
      <c r="D245" s="233"/>
      <c r="E245" s="239" t="s">
        <v>966</v>
      </c>
      <c r="F245" s="240"/>
      <c r="G245" s="228"/>
      <c r="H245" s="213"/>
      <c r="I245" s="213"/>
    </row>
    <row r="246" spans="1:9" ht="12.75">
      <c r="A246" s="236"/>
      <c r="B246" s="232"/>
      <c r="C246" s="233"/>
      <c r="D246" s="233"/>
      <c r="E246" s="239" t="s">
        <v>125</v>
      </c>
      <c r="F246" s="240"/>
      <c r="G246" s="228">
        <f t="shared" si="7"/>
        <v>0</v>
      </c>
      <c r="H246" s="213"/>
      <c r="I246" s="213"/>
    </row>
    <row r="247" spans="1:9" ht="25.5">
      <c r="A247" s="236">
        <v>2483</v>
      </c>
      <c r="B247" s="232" t="s">
        <v>149</v>
      </c>
      <c r="C247" s="233">
        <v>8</v>
      </c>
      <c r="D247" s="233">
        <v>3</v>
      </c>
      <c r="E247" s="239" t="s">
        <v>680</v>
      </c>
      <c r="F247" s="242" t="s">
        <v>337</v>
      </c>
      <c r="G247" s="228">
        <f t="shared" si="7"/>
        <v>0</v>
      </c>
      <c r="H247" s="213">
        <f>SUM(H249:H249)</f>
        <v>0</v>
      </c>
      <c r="I247" s="213">
        <f>SUM(I249:I249)</f>
        <v>0</v>
      </c>
    </row>
    <row r="248" spans="1:9" ht="25.5">
      <c r="A248" s="236"/>
      <c r="B248" s="232"/>
      <c r="C248" s="233"/>
      <c r="D248" s="233"/>
      <c r="E248" s="239" t="s">
        <v>966</v>
      </c>
      <c r="F248" s="240"/>
      <c r="G248" s="228"/>
      <c r="H248" s="213"/>
      <c r="I248" s="213"/>
    </row>
    <row r="249" spans="1:9" ht="12.75">
      <c r="A249" s="236"/>
      <c r="B249" s="232"/>
      <c r="C249" s="233"/>
      <c r="D249" s="233"/>
      <c r="E249" s="239" t="s">
        <v>125</v>
      </c>
      <c r="F249" s="240"/>
      <c r="G249" s="228">
        <f t="shared" si="7"/>
        <v>0</v>
      </c>
      <c r="H249" s="213"/>
      <c r="I249" s="213"/>
    </row>
    <row r="250" spans="1:9" ht="38.25">
      <c r="A250" s="236">
        <v>2484</v>
      </c>
      <c r="B250" s="232" t="s">
        <v>149</v>
      </c>
      <c r="C250" s="233">
        <v>8</v>
      </c>
      <c r="D250" s="233">
        <v>4</v>
      </c>
      <c r="E250" s="239" t="s">
        <v>681</v>
      </c>
      <c r="F250" s="242" t="s">
        <v>338</v>
      </c>
      <c r="G250" s="228">
        <f t="shared" si="7"/>
        <v>0</v>
      </c>
      <c r="H250" s="213">
        <f>SUM(H252:H252)</f>
        <v>0</v>
      </c>
      <c r="I250" s="213">
        <f>SUM(I252:I252)</f>
        <v>0</v>
      </c>
    </row>
    <row r="251" spans="1:9" ht="25.5">
      <c r="A251" s="236"/>
      <c r="B251" s="232"/>
      <c r="C251" s="233"/>
      <c r="D251" s="233"/>
      <c r="E251" s="239" t="s">
        <v>966</v>
      </c>
      <c r="F251" s="240"/>
      <c r="G251" s="228"/>
      <c r="H251" s="213"/>
      <c r="I251" s="213"/>
    </row>
    <row r="252" spans="1:9" ht="12.75">
      <c r="A252" s="236"/>
      <c r="B252" s="232"/>
      <c r="C252" s="233"/>
      <c r="D252" s="233"/>
      <c r="E252" s="239" t="s">
        <v>125</v>
      </c>
      <c r="F252" s="240"/>
      <c r="G252" s="228">
        <f t="shared" si="7"/>
        <v>0</v>
      </c>
      <c r="H252" s="213"/>
      <c r="I252" s="213"/>
    </row>
    <row r="253" spans="1:9" ht="25.5">
      <c r="A253" s="236">
        <v>2490</v>
      </c>
      <c r="B253" s="232" t="s">
        <v>149</v>
      </c>
      <c r="C253" s="233">
        <v>9</v>
      </c>
      <c r="D253" s="233">
        <v>0</v>
      </c>
      <c r="E253" s="237" t="s">
        <v>685</v>
      </c>
      <c r="F253" s="237" t="s">
        <v>342</v>
      </c>
      <c r="G253" s="228">
        <f aca="true" t="shared" si="8" ref="G253:G319">SUM(H253:I253)</f>
        <v>-200000</v>
      </c>
      <c r="H253" s="213"/>
      <c r="I253" s="228">
        <f>SUM(I254)</f>
        <v>-200000</v>
      </c>
    </row>
    <row r="254" spans="1:9" ht="12.75">
      <c r="A254" s="236">
        <v>2491</v>
      </c>
      <c r="B254" s="232" t="s">
        <v>149</v>
      </c>
      <c r="C254" s="233">
        <v>9</v>
      </c>
      <c r="D254" s="233">
        <v>1</v>
      </c>
      <c r="E254" s="239" t="s">
        <v>686</v>
      </c>
      <c r="F254" s="242" t="s">
        <v>343</v>
      </c>
      <c r="G254" s="228">
        <f t="shared" si="8"/>
        <v>-200000</v>
      </c>
      <c r="H254" s="213"/>
      <c r="I254" s="228">
        <f>SUM(I256:I257)</f>
        <v>-200000</v>
      </c>
    </row>
    <row r="255" spans="1:9" ht="25.5">
      <c r="A255" s="236"/>
      <c r="B255" s="232"/>
      <c r="C255" s="233"/>
      <c r="D255" s="233"/>
      <c r="E255" s="239" t="s">
        <v>966</v>
      </c>
      <c r="F255" s="240"/>
      <c r="G255" s="228"/>
      <c r="H255" s="213"/>
      <c r="I255" s="213"/>
    </row>
    <row r="256" spans="1:9" ht="12.75">
      <c r="A256" s="236"/>
      <c r="B256" s="232"/>
      <c r="C256" s="233"/>
      <c r="D256" s="233">
        <v>8411</v>
      </c>
      <c r="E256" s="252" t="s">
        <v>961</v>
      </c>
      <c r="F256" s="240"/>
      <c r="G256" s="228">
        <f t="shared" si="8"/>
        <v>-200000</v>
      </c>
      <c r="H256" s="213"/>
      <c r="I256" s="213">
        <v>-200000</v>
      </c>
    </row>
    <row r="257" spans="1:9" ht="12.75">
      <c r="A257" s="236"/>
      <c r="B257" s="232"/>
      <c r="C257" s="233"/>
      <c r="D257" s="233">
        <v>8111</v>
      </c>
      <c r="E257" s="252" t="s">
        <v>949</v>
      </c>
      <c r="F257" s="240"/>
      <c r="G257" s="228">
        <f t="shared" si="8"/>
        <v>0</v>
      </c>
      <c r="H257" s="213"/>
      <c r="I257" s="213">
        <v>0</v>
      </c>
    </row>
    <row r="258" spans="1:9" s="235" customFormat="1" ht="51">
      <c r="A258" s="247">
        <v>2500</v>
      </c>
      <c r="B258" s="232" t="s">
        <v>150</v>
      </c>
      <c r="C258" s="233">
        <v>0</v>
      </c>
      <c r="D258" s="233">
        <v>0</v>
      </c>
      <c r="E258" s="226" t="s">
        <v>971</v>
      </c>
      <c r="F258" s="222" t="s">
        <v>344</v>
      </c>
      <c r="G258" s="248">
        <f t="shared" si="8"/>
        <v>448893.2</v>
      </c>
      <c r="H258" s="248">
        <f>SUM(H259+H266+H275+H271+H275+H283+H279)</f>
        <v>89293.2</v>
      </c>
      <c r="I258" s="248">
        <f>SUM(I259+I266+I275+I284)</f>
        <v>359600</v>
      </c>
    </row>
    <row r="259" spans="1:10" ht="12.75">
      <c r="A259" s="236">
        <v>2510</v>
      </c>
      <c r="B259" s="232" t="s">
        <v>150</v>
      </c>
      <c r="C259" s="233">
        <v>1</v>
      </c>
      <c r="D259" s="233">
        <v>0</v>
      </c>
      <c r="E259" s="237" t="s">
        <v>688</v>
      </c>
      <c r="F259" s="237" t="s">
        <v>345</v>
      </c>
      <c r="G259" s="248">
        <f t="shared" si="8"/>
        <v>87497.2</v>
      </c>
      <c r="H259" s="250">
        <f>SUM(H260)</f>
        <v>82497.2</v>
      </c>
      <c r="I259" s="250">
        <f>SUM(I260)</f>
        <v>5000</v>
      </c>
      <c r="J259" s="253"/>
    </row>
    <row r="260" spans="1:9" ht="12.75">
      <c r="A260" s="236">
        <v>2511</v>
      </c>
      <c r="B260" s="232" t="s">
        <v>150</v>
      </c>
      <c r="C260" s="233">
        <v>1</v>
      </c>
      <c r="D260" s="233">
        <v>1</v>
      </c>
      <c r="E260" s="239" t="s">
        <v>689</v>
      </c>
      <c r="F260" s="242" t="s">
        <v>346</v>
      </c>
      <c r="G260" s="228">
        <f t="shared" si="8"/>
        <v>87497.2</v>
      </c>
      <c r="H260" s="213">
        <f>H262+H263</f>
        <v>82497.2</v>
      </c>
      <c r="I260" s="213">
        <f>SUM(I263:I265)</f>
        <v>5000</v>
      </c>
    </row>
    <row r="261" spans="1:9" ht="22.5" customHeight="1">
      <c r="A261" s="236"/>
      <c r="B261" s="232"/>
      <c r="C261" s="233"/>
      <c r="D261" s="233"/>
      <c r="E261" s="239" t="s">
        <v>966</v>
      </c>
      <c r="F261" s="240"/>
      <c r="G261" s="228"/>
      <c r="H261" s="213"/>
      <c r="I261" s="213"/>
    </row>
    <row r="262" spans="1:9" ht="12.75">
      <c r="A262" s="236"/>
      <c r="B262" s="232"/>
      <c r="C262" s="233"/>
      <c r="D262" s="233">
        <v>4215</v>
      </c>
      <c r="E262" s="241" t="s">
        <v>818</v>
      </c>
      <c r="F262" s="240"/>
      <c r="G262" s="228">
        <f t="shared" si="8"/>
        <v>300</v>
      </c>
      <c r="H262" s="213">
        <v>300</v>
      </c>
      <c r="I262" s="213"/>
    </row>
    <row r="263" spans="1:9" ht="25.5">
      <c r="A263" s="236"/>
      <c r="B263" s="232"/>
      <c r="C263" s="233"/>
      <c r="D263" s="233">
        <v>4511</v>
      </c>
      <c r="E263" s="241" t="s">
        <v>861</v>
      </c>
      <c r="F263" s="240"/>
      <c r="G263" s="228">
        <f t="shared" si="8"/>
        <v>82197.2</v>
      </c>
      <c r="H263" s="213">
        <v>82197.2</v>
      </c>
      <c r="I263" s="213"/>
    </row>
    <row r="264" spans="1:9" ht="12.75">
      <c r="A264" s="236"/>
      <c r="B264" s="232"/>
      <c r="C264" s="233"/>
      <c r="D264" s="233">
        <v>5121</v>
      </c>
      <c r="E264" s="241" t="s">
        <v>927</v>
      </c>
      <c r="F264" s="240"/>
      <c r="G264" s="228">
        <f t="shared" si="8"/>
        <v>3000</v>
      </c>
      <c r="H264" s="228"/>
      <c r="I264" s="213">
        <v>3000</v>
      </c>
    </row>
    <row r="265" spans="1:9" ht="12.75">
      <c r="A265" s="236"/>
      <c r="B265" s="232"/>
      <c r="C265" s="233"/>
      <c r="D265" s="233">
        <v>5129</v>
      </c>
      <c r="E265" s="241" t="s">
        <v>929</v>
      </c>
      <c r="F265" s="240"/>
      <c r="G265" s="228">
        <f t="shared" si="8"/>
        <v>2000</v>
      </c>
      <c r="H265" s="213"/>
      <c r="I265" s="213">
        <v>2000</v>
      </c>
    </row>
    <row r="266" spans="1:9" ht="12.75">
      <c r="A266" s="236">
        <v>2520</v>
      </c>
      <c r="B266" s="232" t="s">
        <v>150</v>
      </c>
      <c r="C266" s="233">
        <v>2</v>
      </c>
      <c r="D266" s="233">
        <v>0</v>
      </c>
      <c r="E266" s="237" t="s">
        <v>690</v>
      </c>
      <c r="F266" s="237" t="s">
        <v>347</v>
      </c>
      <c r="G266" s="248">
        <f t="shared" si="8"/>
        <v>354600</v>
      </c>
      <c r="H266" s="250">
        <f>SUM(H267)</f>
        <v>0</v>
      </c>
      <c r="I266" s="250">
        <f>SUM(I267)</f>
        <v>354600</v>
      </c>
    </row>
    <row r="267" spans="1:9" ht="12.75">
      <c r="A267" s="236">
        <v>2521</v>
      </c>
      <c r="B267" s="232" t="s">
        <v>150</v>
      </c>
      <c r="C267" s="233">
        <v>2</v>
      </c>
      <c r="D267" s="233">
        <v>1</v>
      </c>
      <c r="E267" s="239" t="s">
        <v>691</v>
      </c>
      <c r="F267" s="242" t="s">
        <v>348</v>
      </c>
      <c r="G267" s="228">
        <f t="shared" si="8"/>
        <v>354600</v>
      </c>
      <c r="H267" s="213">
        <v>0</v>
      </c>
      <c r="I267" s="213">
        <f>SUM(I269:I270)</f>
        <v>354600</v>
      </c>
    </row>
    <row r="268" spans="1:9" ht="23.25" customHeight="1">
      <c r="A268" s="236"/>
      <c r="B268" s="232"/>
      <c r="C268" s="233"/>
      <c r="D268" s="233"/>
      <c r="E268" s="239" t="s">
        <v>966</v>
      </c>
      <c r="F268" s="240"/>
      <c r="G268" s="228"/>
      <c r="H268" s="213"/>
      <c r="I268" s="213"/>
    </row>
    <row r="269" spans="1:9" ht="15" customHeight="1">
      <c r="A269" s="236"/>
      <c r="B269" s="232"/>
      <c r="C269" s="233"/>
      <c r="D269" s="233">
        <v>5112</v>
      </c>
      <c r="E269" s="241" t="s">
        <v>924</v>
      </c>
      <c r="F269" s="240"/>
      <c r="G269" s="228">
        <f t="shared" si="8"/>
        <v>350000</v>
      </c>
      <c r="H269" s="213"/>
      <c r="I269" s="213">
        <v>350000</v>
      </c>
    </row>
    <row r="270" spans="1:9" ht="12.75">
      <c r="A270" s="236"/>
      <c r="B270" s="232"/>
      <c r="C270" s="233"/>
      <c r="D270" s="231">
        <v>5134</v>
      </c>
      <c r="E270" s="241" t="s">
        <v>934</v>
      </c>
      <c r="F270" s="240"/>
      <c r="G270" s="228">
        <f t="shared" si="8"/>
        <v>4600</v>
      </c>
      <c r="H270" s="213"/>
      <c r="I270" s="213">
        <v>4600</v>
      </c>
    </row>
    <row r="271" spans="1:9" ht="12.75" hidden="1">
      <c r="A271" s="236">
        <v>2530</v>
      </c>
      <c r="B271" s="232" t="s">
        <v>150</v>
      </c>
      <c r="C271" s="233">
        <v>3</v>
      </c>
      <c r="D271" s="233">
        <v>0</v>
      </c>
      <c r="E271" s="237" t="s">
        <v>692</v>
      </c>
      <c r="F271" s="237" t="s">
        <v>349</v>
      </c>
      <c r="G271" s="228">
        <f t="shared" si="8"/>
        <v>0</v>
      </c>
      <c r="H271" s="213">
        <f>SUM(H272)</f>
        <v>0</v>
      </c>
      <c r="I271" s="213">
        <f>SUM(I272)</f>
        <v>0</v>
      </c>
    </row>
    <row r="272" spans="1:9" ht="12.75" hidden="1">
      <c r="A272" s="236">
        <v>3531</v>
      </c>
      <c r="B272" s="232" t="s">
        <v>150</v>
      </c>
      <c r="C272" s="233">
        <v>3</v>
      </c>
      <c r="D272" s="233">
        <v>1</v>
      </c>
      <c r="E272" s="239" t="s">
        <v>693</v>
      </c>
      <c r="F272" s="242" t="s">
        <v>350</v>
      </c>
      <c r="G272" s="228">
        <f t="shared" si="8"/>
        <v>0</v>
      </c>
      <c r="H272" s="213">
        <f>SUM(H274:H274)</f>
        <v>0</v>
      </c>
      <c r="I272" s="213">
        <f>SUM(I274:I274)</f>
        <v>0</v>
      </c>
    </row>
    <row r="273" spans="1:9" ht="23.25" customHeight="1" hidden="1">
      <c r="A273" s="236"/>
      <c r="B273" s="232"/>
      <c r="C273" s="233"/>
      <c r="D273" s="233"/>
      <c r="E273" s="239" t="s">
        <v>966</v>
      </c>
      <c r="F273" s="240"/>
      <c r="G273" s="228">
        <f t="shared" si="8"/>
        <v>0</v>
      </c>
      <c r="H273" s="213"/>
      <c r="I273" s="213"/>
    </row>
    <row r="274" spans="1:9" ht="12.75" hidden="1">
      <c r="A274" s="236"/>
      <c r="B274" s="232"/>
      <c r="C274" s="233"/>
      <c r="D274" s="233"/>
      <c r="E274" s="239" t="s">
        <v>125</v>
      </c>
      <c r="F274" s="240"/>
      <c r="G274" s="228">
        <f t="shared" si="8"/>
        <v>0</v>
      </c>
      <c r="H274" s="213"/>
      <c r="I274" s="213"/>
    </row>
    <row r="275" spans="1:9" ht="25.5" hidden="1">
      <c r="A275" s="236">
        <v>2540</v>
      </c>
      <c r="B275" s="232" t="s">
        <v>150</v>
      </c>
      <c r="C275" s="233">
        <v>4</v>
      </c>
      <c r="D275" s="233">
        <v>0</v>
      </c>
      <c r="E275" s="237" t="s">
        <v>694</v>
      </c>
      <c r="F275" s="237" t="s">
        <v>351</v>
      </c>
      <c r="G275" s="228">
        <f t="shared" si="8"/>
        <v>0</v>
      </c>
      <c r="H275" s="213">
        <f>SUM(H276)</f>
        <v>0</v>
      </c>
      <c r="I275" s="213">
        <f>SUM(I276)</f>
        <v>0</v>
      </c>
    </row>
    <row r="276" spans="1:9" ht="12.75" hidden="1">
      <c r="A276" s="236">
        <v>2541</v>
      </c>
      <c r="B276" s="232" t="s">
        <v>150</v>
      </c>
      <c r="C276" s="233">
        <v>4</v>
      </c>
      <c r="D276" s="233">
        <v>1</v>
      </c>
      <c r="E276" s="239" t="s">
        <v>695</v>
      </c>
      <c r="F276" s="242" t="s">
        <v>352</v>
      </c>
      <c r="G276" s="228">
        <f t="shared" si="8"/>
        <v>0</v>
      </c>
      <c r="H276" s="213">
        <f>SUM(H278:H278)</f>
        <v>0</v>
      </c>
      <c r="I276" s="213">
        <f>SUM(I278:I278)</f>
        <v>0</v>
      </c>
    </row>
    <row r="277" spans="1:9" ht="24.75" customHeight="1" hidden="1">
      <c r="A277" s="236"/>
      <c r="B277" s="232"/>
      <c r="C277" s="233"/>
      <c r="D277" s="233"/>
      <c r="E277" s="239" t="s">
        <v>966</v>
      </c>
      <c r="F277" s="240"/>
      <c r="G277" s="228"/>
      <c r="H277" s="213"/>
      <c r="I277" s="213"/>
    </row>
    <row r="278" spans="1:9" ht="12.75" hidden="1">
      <c r="A278" s="236"/>
      <c r="B278" s="232"/>
      <c r="C278" s="233"/>
      <c r="D278" s="233"/>
      <c r="E278" s="239" t="s">
        <v>125</v>
      </c>
      <c r="F278" s="240"/>
      <c r="G278" s="228">
        <f t="shared" si="8"/>
        <v>0</v>
      </c>
      <c r="H278" s="213"/>
      <c r="I278" s="213">
        <v>0</v>
      </c>
    </row>
    <row r="279" spans="1:9" ht="25.5" hidden="1">
      <c r="A279" s="236">
        <v>2550</v>
      </c>
      <c r="B279" s="232" t="s">
        <v>150</v>
      </c>
      <c r="C279" s="233">
        <v>5</v>
      </c>
      <c r="D279" s="233">
        <v>0</v>
      </c>
      <c r="E279" s="237" t="s">
        <v>696</v>
      </c>
      <c r="F279" s="237" t="s">
        <v>353</v>
      </c>
      <c r="G279" s="228">
        <f t="shared" si="8"/>
        <v>0</v>
      </c>
      <c r="H279" s="213">
        <f>SUM(H280)</f>
        <v>0</v>
      </c>
      <c r="I279" s="213">
        <f>SUM(I280)</f>
        <v>0</v>
      </c>
    </row>
    <row r="280" spans="1:9" ht="25.5" hidden="1">
      <c r="A280" s="236">
        <v>2551</v>
      </c>
      <c r="B280" s="232" t="s">
        <v>150</v>
      </c>
      <c r="C280" s="233">
        <v>5</v>
      </c>
      <c r="D280" s="233">
        <v>1</v>
      </c>
      <c r="E280" s="239" t="s">
        <v>697</v>
      </c>
      <c r="F280" s="242" t="s">
        <v>354</v>
      </c>
      <c r="G280" s="228">
        <f t="shared" si="8"/>
        <v>0</v>
      </c>
      <c r="H280" s="213">
        <f>SUM(H282:H282)</f>
        <v>0</v>
      </c>
      <c r="I280" s="213">
        <f>SUM(I282:I282)</f>
        <v>0</v>
      </c>
    </row>
    <row r="281" spans="1:9" ht="22.5" customHeight="1" hidden="1">
      <c r="A281" s="236"/>
      <c r="B281" s="232"/>
      <c r="C281" s="233"/>
      <c r="D281" s="233"/>
      <c r="E281" s="239" t="s">
        <v>966</v>
      </c>
      <c r="F281" s="240"/>
      <c r="G281" s="228"/>
      <c r="H281" s="213"/>
      <c r="I281" s="213"/>
    </row>
    <row r="282" spans="1:9" ht="12.75" hidden="1">
      <c r="A282" s="236"/>
      <c r="B282" s="232"/>
      <c r="C282" s="233"/>
      <c r="D282" s="233"/>
      <c r="E282" s="239" t="s">
        <v>125</v>
      </c>
      <c r="F282" s="240"/>
      <c r="G282" s="228">
        <f t="shared" si="8"/>
        <v>0</v>
      </c>
      <c r="H282" s="213"/>
      <c r="I282" s="213"/>
    </row>
    <row r="283" spans="1:9" ht="25.5">
      <c r="A283" s="236">
        <v>2560</v>
      </c>
      <c r="B283" s="232" t="s">
        <v>150</v>
      </c>
      <c r="C283" s="233">
        <v>6</v>
      </c>
      <c r="D283" s="233">
        <v>0</v>
      </c>
      <c r="E283" s="237" t="s">
        <v>698</v>
      </c>
      <c r="F283" s="237" t="s">
        <v>355</v>
      </c>
      <c r="G283" s="248">
        <f t="shared" si="8"/>
        <v>6796</v>
      </c>
      <c r="H283" s="248">
        <f>SUM(H284)</f>
        <v>6796</v>
      </c>
      <c r="I283" s="248">
        <f>SUM(I284)</f>
        <v>0</v>
      </c>
    </row>
    <row r="284" spans="1:9" ht="25.5">
      <c r="A284" s="236">
        <v>2561</v>
      </c>
      <c r="B284" s="232" t="s">
        <v>150</v>
      </c>
      <c r="C284" s="233">
        <v>6</v>
      </c>
      <c r="D284" s="233">
        <v>1</v>
      </c>
      <c r="E284" s="239" t="s">
        <v>699</v>
      </c>
      <c r="F284" s="242" t="s">
        <v>356</v>
      </c>
      <c r="G284" s="228">
        <f t="shared" si="8"/>
        <v>6796</v>
      </c>
      <c r="H284" s="228">
        <f>SUM(H286:H287)</f>
        <v>6796</v>
      </c>
      <c r="I284" s="228">
        <f>SUM(I286:I287)</f>
        <v>0</v>
      </c>
    </row>
    <row r="285" spans="1:9" ht="25.5">
      <c r="A285" s="236"/>
      <c r="B285" s="232"/>
      <c r="C285" s="233"/>
      <c r="D285" s="233"/>
      <c r="E285" s="239" t="s">
        <v>966</v>
      </c>
      <c r="F285" s="240"/>
      <c r="G285" s="228"/>
      <c r="H285" s="228"/>
      <c r="I285" s="213"/>
    </row>
    <row r="286" spans="1:9" ht="25.5">
      <c r="A286" s="236"/>
      <c r="B286" s="232"/>
      <c r="C286" s="233"/>
      <c r="D286" s="233">
        <v>4511</v>
      </c>
      <c r="E286" s="239" t="s">
        <v>972</v>
      </c>
      <c r="F286" s="240"/>
      <c r="G286" s="228">
        <f t="shared" si="8"/>
        <v>6796</v>
      </c>
      <c r="H286" s="228">
        <v>6796</v>
      </c>
      <c r="I286" s="228">
        <v>0</v>
      </c>
    </row>
    <row r="287" spans="1:9" ht="12.75">
      <c r="A287" s="236"/>
      <c r="B287" s="232"/>
      <c r="C287" s="233"/>
      <c r="D287" s="233">
        <v>4262</v>
      </c>
      <c r="E287" s="254" t="s">
        <v>1112</v>
      </c>
      <c r="F287" s="240"/>
      <c r="G287" s="228">
        <f t="shared" si="8"/>
        <v>0</v>
      </c>
      <c r="H287" s="228">
        <v>0</v>
      </c>
      <c r="I287" s="228"/>
    </row>
    <row r="288" spans="1:9" s="235" customFormat="1" ht="51">
      <c r="A288" s="247">
        <v>2600</v>
      </c>
      <c r="B288" s="232" t="s">
        <v>151</v>
      </c>
      <c r="C288" s="233">
        <v>0</v>
      </c>
      <c r="D288" s="233">
        <v>0</v>
      </c>
      <c r="E288" s="226" t="s">
        <v>700</v>
      </c>
      <c r="F288" s="222" t="s">
        <v>357</v>
      </c>
      <c r="G288" s="228">
        <f t="shared" si="8"/>
        <v>102484</v>
      </c>
      <c r="H288" s="228">
        <f>H289+H293+H297+H306+H315+H319</f>
        <v>22484</v>
      </c>
      <c r="I288" s="228">
        <f>SUM(I306+I319+I289+I293+I297+I315)</f>
        <v>80000</v>
      </c>
    </row>
    <row r="289" spans="1:9" ht="12.75">
      <c r="A289" s="236">
        <v>2610</v>
      </c>
      <c r="B289" s="232" t="s">
        <v>151</v>
      </c>
      <c r="C289" s="233">
        <v>1</v>
      </c>
      <c r="D289" s="233">
        <v>0</v>
      </c>
      <c r="E289" s="237" t="s">
        <v>701</v>
      </c>
      <c r="F289" s="237" t="s">
        <v>358</v>
      </c>
      <c r="G289" s="228">
        <f t="shared" si="8"/>
        <v>0</v>
      </c>
      <c r="H289" s="213">
        <f>SUM(H290)</f>
        <v>0</v>
      </c>
      <c r="I289" s="213">
        <f>SUM(I290)</f>
        <v>0</v>
      </c>
    </row>
    <row r="290" spans="1:9" ht="12.75">
      <c r="A290" s="236">
        <v>2611</v>
      </c>
      <c r="B290" s="232" t="s">
        <v>151</v>
      </c>
      <c r="C290" s="233">
        <v>1</v>
      </c>
      <c r="D290" s="233">
        <v>1</v>
      </c>
      <c r="E290" s="239" t="s">
        <v>702</v>
      </c>
      <c r="F290" s="242" t="s">
        <v>359</v>
      </c>
      <c r="G290" s="228">
        <f t="shared" si="8"/>
        <v>0</v>
      </c>
      <c r="H290" s="213">
        <f>SUM(H292:H292)</f>
        <v>0</v>
      </c>
      <c r="I290" s="213">
        <f>SUM(I292:I292)</f>
        <v>0</v>
      </c>
    </row>
    <row r="291" spans="1:9" ht="24" customHeight="1">
      <c r="A291" s="236"/>
      <c r="B291" s="232"/>
      <c r="C291" s="233"/>
      <c r="D291" s="233"/>
      <c r="E291" s="239" t="s">
        <v>966</v>
      </c>
      <c r="F291" s="240"/>
      <c r="G291" s="228"/>
      <c r="H291" s="213"/>
      <c r="I291" s="213"/>
    </row>
    <row r="292" spans="1:9" ht="12.75">
      <c r="A292" s="236"/>
      <c r="B292" s="232"/>
      <c r="C292" s="233"/>
      <c r="D292" s="233">
        <v>4251</v>
      </c>
      <c r="E292" s="241" t="s">
        <v>837</v>
      </c>
      <c r="F292" s="240"/>
      <c r="G292" s="228">
        <f t="shared" si="8"/>
        <v>0</v>
      </c>
      <c r="H292" s="213">
        <v>0</v>
      </c>
      <c r="I292" s="213"/>
    </row>
    <row r="293" spans="1:9" ht="12.75">
      <c r="A293" s="236">
        <v>2620</v>
      </c>
      <c r="B293" s="232" t="s">
        <v>151</v>
      </c>
      <c r="C293" s="233">
        <v>2</v>
      </c>
      <c r="D293" s="233">
        <v>0</v>
      </c>
      <c r="E293" s="237" t="s">
        <v>703</v>
      </c>
      <c r="F293" s="237" t="s">
        <v>360</v>
      </c>
      <c r="G293" s="228">
        <f t="shared" si="8"/>
        <v>0</v>
      </c>
      <c r="H293" s="213">
        <f>SUM(H294)</f>
        <v>0</v>
      </c>
      <c r="I293" s="213">
        <f>SUM(I294)</f>
        <v>0</v>
      </c>
    </row>
    <row r="294" spans="1:9" ht="12.75">
      <c r="A294" s="236">
        <v>2621</v>
      </c>
      <c r="B294" s="232" t="s">
        <v>151</v>
      </c>
      <c r="C294" s="233">
        <v>2</v>
      </c>
      <c r="D294" s="233">
        <v>1</v>
      </c>
      <c r="E294" s="239" t="s">
        <v>704</v>
      </c>
      <c r="F294" s="242" t="s">
        <v>361</v>
      </c>
      <c r="G294" s="228">
        <f t="shared" si="8"/>
        <v>0</v>
      </c>
      <c r="H294" s="213">
        <f>SUM(H296:H296)</f>
        <v>0</v>
      </c>
      <c r="I294" s="213">
        <f>SUM(I296:I296)</f>
        <v>0</v>
      </c>
    </row>
    <row r="295" spans="1:9" ht="22.5" customHeight="1">
      <c r="A295" s="236"/>
      <c r="B295" s="232"/>
      <c r="C295" s="233"/>
      <c r="D295" s="233"/>
      <c r="E295" s="239" t="s">
        <v>966</v>
      </c>
      <c r="F295" s="240"/>
      <c r="G295" s="228"/>
      <c r="H295" s="213"/>
      <c r="I295" s="213"/>
    </row>
    <row r="296" spans="1:9" ht="12.75">
      <c r="A296" s="236"/>
      <c r="B296" s="232"/>
      <c r="C296" s="233"/>
      <c r="D296" s="233"/>
      <c r="E296" s="239" t="s">
        <v>125</v>
      </c>
      <c r="F296" s="240"/>
      <c r="G296" s="228">
        <f t="shared" si="8"/>
        <v>0</v>
      </c>
      <c r="H296" s="213"/>
      <c r="I296" s="213"/>
    </row>
    <row r="297" spans="1:9" ht="12.75">
      <c r="A297" s="236">
        <v>2630</v>
      </c>
      <c r="B297" s="232" t="s">
        <v>151</v>
      </c>
      <c r="C297" s="233">
        <v>3</v>
      </c>
      <c r="D297" s="233">
        <v>0</v>
      </c>
      <c r="E297" s="237" t="s">
        <v>705</v>
      </c>
      <c r="F297" s="237" t="s">
        <v>362</v>
      </c>
      <c r="G297" s="228">
        <f t="shared" si="8"/>
        <v>56000</v>
      </c>
      <c r="H297" s="213">
        <f>SUM(H298)</f>
        <v>2200</v>
      </c>
      <c r="I297" s="213">
        <f>SUM(I298)</f>
        <v>53800</v>
      </c>
    </row>
    <row r="298" spans="1:9" ht="12.75">
      <c r="A298" s="236">
        <v>2631</v>
      </c>
      <c r="B298" s="232" t="s">
        <v>151</v>
      </c>
      <c r="C298" s="233">
        <v>3</v>
      </c>
      <c r="D298" s="233">
        <v>1</v>
      </c>
      <c r="E298" s="239" t="s">
        <v>706</v>
      </c>
      <c r="F298" s="237" t="s">
        <v>363</v>
      </c>
      <c r="G298" s="228">
        <f t="shared" si="8"/>
        <v>56000</v>
      </c>
      <c r="H298" s="213">
        <f>H300++H302+H301</f>
        <v>2200</v>
      </c>
      <c r="I298" s="213">
        <f>SUM(I299:I305)</f>
        <v>53800</v>
      </c>
    </row>
    <row r="299" spans="1:9" ht="24" customHeight="1">
      <c r="A299" s="236"/>
      <c r="B299" s="232"/>
      <c r="C299" s="233"/>
      <c r="D299" s="233"/>
      <c r="E299" s="239" t="s">
        <v>966</v>
      </c>
      <c r="F299" s="240"/>
      <c r="G299" s="228"/>
      <c r="H299" s="213"/>
      <c r="I299" s="213"/>
    </row>
    <row r="300" spans="1:9" ht="15" customHeight="1">
      <c r="A300" s="236"/>
      <c r="B300" s="232"/>
      <c r="C300" s="233"/>
      <c r="D300" s="233">
        <v>4213</v>
      </c>
      <c r="E300" s="241" t="s">
        <v>816</v>
      </c>
      <c r="F300" s="240"/>
      <c r="G300" s="228">
        <f aca="true" t="shared" si="9" ref="G300:G305">H300+I300</f>
        <v>1500</v>
      </c>
      <c r="H300" s="213">
        <v>1500</v>
      </c>
      <c r="I300" s="213"/>
    </row>
    <row r="301" spans="1:9" ht="15" customHeight="1">
      <c r="A301" s="236"/>
      <c r="B301" s="232"/>
      <c r="C301" s="233"/>
      <c r="D301" s="233">
        <v>4241</v>
      </c>
      <c r="E301" s="241" t="s">
        <v>835</v>
      </c>
      <c r="F301" s="240"/>
      <c r="G301" s="228">
        <f t="shared" si="9"/>
        <v>200</v>
      </c>
      <c r="H301" s="213">
        <v>200</v>
      </c>
      <c r="I301" s="213"/>
    </row>
    <row r="302" spans="1:9" ht="19.5" customHeight="1">
      <c r="A302" s="236"/>
      <c r="B302" s="232"/>
      <c r="C302" s="233"/>
      <c r="D302" s="233">
        <v>4269</v>
      </c>
      <c r="E302" s="241" t="s">
        <v>847</v>
      </c>
      <c r="F302" s="240"/>
      <c r="G302" s="228">
        <f t="shared" si="9"/>
        <v>500</v>
      </c>
      <c r="H302" s="213">
        <v>500</v>
      </c>
      <c r="I302" s="213"/>
    </row>
    <row r="303" spans="1:9" ht="15.75" customHeight="1">
      <c r="A303" s="236"/>
      <c r="B303" s="232"/>
      <c r="C303" s="233"/>
      <c r="D303" s="233">
        <v>5112</v>
      </c>
      <c r="E303" s="241" t="s">
        <v>924</v>
      </c>
      <c r="F303" s="240"/>
      <c r="G303" s="228">
        <f t="shared" si="9"/>
        <v>50000</v>
      </c>
      <c r="H303" s="213"/>
      <c r="I303" s="213">
        <v>50000</v>
      </c>
    </row>
    <row r="304" spans="1:9" ht="12.75">
      <c r="A304" s="236"/>
      <c r="B304" s="232"/>
      <c r="C304" s="233"/>
      <c r="D304" s="233">
        <v>5113</v>
      </c>
      <c r="E304" s="241" t="s">
        <v>925</v>
      </c>
      <c r="F304" s="240"/>
      <c r="G304" s="228">
        <f t="shared" si="9"/>
        <v>0</v>
      </c>
      <c r="H304" s="213"/>
      <c r="I304" s="213">
        <v>0</v>
      </c>
    </row>
    <row r="305" spans="1:9" ht="12.75">
      <c r="A305" s="236"/>
      <c r="B305" s="232"/>
      <c r="C305" s="233"/>
      <c r="D305" s="233">
        <v>5134</v>
      </c>
      <c r="E305" s="241" t="s">
        <v>934</v>
      </c>
      <c r="F305" s="240"/>
      <c r="G305" s="228">
        <f t="shared" si="9"/>
        <v>3800</v>
      </c>
      <c r="H305" s="213"/>
      <c r="I305" s="213">
        <v>3800</v>
      </c>
    </row>
    <row r="306" spans="1:9" ht="12.75">
      <c r="A306" s="236">
        <v>2640</v>
      </c>
      <c r="B306" s="232" t="s">
        <v>151</v>
      </c>
      <c r="C306" s="233">
        <v>4</v>
      </c>
      <c r="D306" s="233">
        <v>0</v>
      </c>
      <c r="E306" s="237" t="s">
        <v>707</v>
      </c>
      <c r="F306" s="237" t="s">
        <v>364</v>
      </c>
      <c r="G306" s="248">
        <f t="shared" si="8"/>
        <v>41484</v>
      </c>
      <c r="H306" s="250">
        <f>SUM(H307)</f>
        <v>20284</v>
      </c>
      <c r="I306" s="250">
        <f>SUM(I307)</f>
        <v>21200</v>
      </c>
    </row>
    <row r="307" spans="1:9" ht="12.75">
      <c r="A307" s="236">
        <v>2641</v>
      </c>
      <c r="B307" s="232" t="s">
        <v>151</v>
      </c>
      <c r="C307" s="233">
        <v>4</v>
      </c>
      <c r="D307" s="233">
        <v>1</v>
      </c>
      <c r="E307" s="239" t="s">
        <v>708</v>
      </c>
      <c r="F307" s="242" t="s">
        <v>365</v>
      </c>
      <c r="G307" s="228">
        <f t="shared" si="8"/>
        <v>41484</v>
      </c>
      <c r="H307" s="213">
        <f>SUM(H309:H314)</f>
        <v>20284</v>
      </c>
      <c r="I307" s="213">
        <f>SUM(I309:I314)</f>
        <v>21200</v>
      </c>
    </row>
    <row r="308" spans="1:9" ht="24" customHeight="1">
      <c r="A308" s="236"/>
      <c r="B308" s="232"/>
      <c r="C308" s="233"/>
      <c r="D308" s="233"/>
      <c r="E308" s="239" t="s">
        <v>966</v>
      </c>
      <c r="F308" s="240"/>
      <c r="G308" s="228"/>
      <c r="H308" s="213"/>
      <c r="I308" s="213"/>
    </row>
    <row r="309" spans="1:9" ht="15" customHeight="1">
      <c r="A309" s="236"/>
      <c r="B309" s="232"/>
      <c r="C309" s="233"/>
      <c r="D309" s="233">
        <v>4212</v>
      </c>
      <c r="E309" s="241" t="s">
        <v>815</v>
      </c>
      <c r="F309" s="240"/>
      <c r="G309" s="228">
        <f>SUM(H309:I309)</f>
        <v>14000</v>
      </c>
      <c r="H309" s="213">
        <v>14000</v>
      </c>
      <c r="I309" s="213"/>
    </row>
    <row r="310" spans="1:9" ht="25.5">
      <c r="A310" s="236"/>
      <c r="B310" s="232"/>
      <c r="C310" s="233"/>
      <c r="D310" s="233">
        <v>4511</v>
      </c>
      <c r="E310" s="241" t="s">
        <v>861</v>
      </c>
      <c r="F310" s="240"/>
      <c r="G310" s="228">
        <f>SUM(H310:I310)</f>
        <v>6284</v>
      </c>
      <c r="H310" s="213">
        <v>6284</v>
      </c>
      <c r="I310" s="213"/>
    </row>
    <row r="311" spans="1:9" ht="12.75">
      <c r="A311" s="236"/>
      <c r="B311" s="232"/>
      <c r="C311" s="233"/>
      <c r="D311" s="233">
        <v>5112</v>
      </c>
      <c r="E311" s="241" t="s">
        <v>924</v>
      </c>
      <c r="F311" s="240"/>
      <c r="G311" s="228">
        <f>SUM(H311:I311)</f>
        <v>0</v>
      </c>
      <c r="H311" s="213"/>
      <c r="I311" s="213">
        <v>0</v>
      </c>
    </row>
    <row r="312" spans="1:9" ht="15" customHeight="1">
      <c r="A312" s="236"/>
      <c r="B312" s="232"/>
      <c r="C312" s="233"/>
      <c r="D312" s="233">
        <v>5113</v>
      </c>
      <c r="E312" s="241" t="s">
        <v>925</v>
      </c>
      <c r="F312" s="240"/>
      <c r="G312" s="228">
        <f>SUM(H312:I312)</f>
        <v>15000</v>
      </c>
      <c r="H312" s="213"/>
      <c r="I312" s="213">
        <v>15000</v>
      </c>
    </row>
    <row r="313" spans="1:9" ht="12.75">
      <c r="A313" s="236"/>
      <c r="B313" s="232"/>
      <c r="C313" s="233"/>
      <c r="D313" s="233">
        <v>5129</v>
      </c>
      <c r="E313" s="241" t="s">
        <v>929</v>
      </c>
      <c r="F313" s="240"/>
      <c r="G313" s="228">
        <f>SUM(H313:I313)</f>
        <v>5500</v>
      </c>
      <c r="H313" s="213"/>
      <c r="I313" s="213">
        <v>5500</v>
      </c>
    </row>
    <row r="314" spans="1:9" ht="12.75">
      <c r="A314" s="236"/>
      <c r="B314" s="232"/>
      <c r="C314" s="233"/>
      <c r="D314" s="233">
        <v>5134</v>
      </c>
      <c r="E314" s="241" t="s">
        <v>934</v>
      </c>
      <c r="F314" s="240"/>
      <c r="G314" s="228">
        <f t="shared" si="8"/>
        <v>700</v>
      </c>
      <c r="H314" s="213"/>
      <c r="I314" s="213">
        <v>700</v>
      </c>
    </row>
    <row r="315" spans="1:9" ht="38.25">
      <c r="A315" s="236">
        <v>2650</v>
      </c>
      <c r="B315" s="232" t="s">
        <v>151</v>
      </c>
      <c r="C315" s="233">
        <v>5</v>
      </c>
      <c r="D315" s="233">
        <v>0</v>
      </c>
      <c r="E315" s="237" t="s">
        <v>973</v>
      </c>
      <c r="F315" s="237" t="s">
        <v>369</v>
      </c>
      <c r="G315" s="228">
        <f t="shared" si="8"/>
        <v>0</v>
      </c>
      <c r="H315" s="213">
        <f>SUM(H316)</f>
        <v>0</v>
      </c>
      <c r="I315" s="213">
        <f>SUM(I316)</f>
        <v>0</v>
      </c>
    </row>
    <row r="316" spans="1:9" ht="38.25">
      <c r="A316" s="236">
        <v>2651</v>
      </c>
      <c r="B316" s="232" t="s">
        <v>151</v>
      </c>
      <c r="C316" s="233">
        <v>5</v>
      </c>
      <c r="D316" s="233">
        <v>1</v>
      </c>
      <c r="E316" s="239" t="s">
        <v>710</v>
      </c>
      <c r="F316" s="242" t="s">
        <v>370</v>
      </c>
      <c r="G316" s="228">
        <f t="shared" si="8"/>
        <v>0</v>
      </c>
      <c r="H316" s="213">
        <f>SUM(H318:H318)</f>
        <v>0</v>
      </c>
      <c r="I316" s="213">
        <f>SUM(I318:I318)</f>
        <v>0</v>
      </c>
    </row>
    <row r="317" spans="1:9" ht="18.75" customHeight="1">
      <c r="A317" s="236"/>
      <c r="B317" s="232"/>
      <c r="C317" s="233"/>
      <c r="D317" s="233"/>
      <c r="E317" s="239" t="s">
        <v>966</v>
      </c>
      <c r="F317" s="240"/>
      <c r="G317" s="228"/>
      <c r="H317" s="213"/>
      <c r="I317" s="213"/>
    </row>
    <row r="318" spans="1:9" ht="12.75">
      <c r="A318" s="236"/>
      <c r="B318" s="232"/>
      <c r="C318" s="233"/>
      <c r="D318" s="233"/>
      <c r="E318" s="239" t="s">
        <v>125</v>
      </c>
      <c r="F318" s="240"/>
      <c r="G318" s="228">
        <f t="shared" si="8"/>
        <v>0</v>
      </c>
      <c r="H318" s="213"/>
      <c r="I318" s="213"/>
    </row>
    <row r="319" spans="1:9" ht="22.5" customHeight="1">
      <c r="A319" s="236">
        <v>2660</v>
      </c>
      <c r="B319" s="232" t="s">
        <v>151</v>
      </c>
      <c r="C319" s="233">
        <v>6</v>
      </c>
      <c r="D319" s="233">
        <v>0</v>
      </c>
      <c r="E319" s="237" t="s">
        <v>711</v>
      </c>
      <c r="F319" s="249" t="s">
        <v>373</v>
      </c>
      <c r="G319" s="228">
        <f t="shared" si="8"/>
        <v>5000</v>
      </c>
      <c r="H319" s="213">
        <f>SUM(H320)</f>
        <v>0</v>
      </c>
      <c r="I319" s="213">
        <f>SUM(I320)</f>
        <v>5000</v>
      </c>
    </row>
    <row r="320" spans="1:9" ht="25.5">
      <c r="A320" s="236">
        <v>2661</v>
      </c>
      <c r="B320" s="232" t="s">
        <v>151</v>
      </c>
      <c r="C320" s="233">
        <v>6</v>
      </c>
      <c r="D320" s="233">
        <v>1</v>
      </c>
      <c r="E320" s="239" t="s">
        <v>712</v>
      </c>
      <c r="F320" s="242" t="s">
        <v>374</v>
      </c>
      <c r="G320" s="228">
        <f aca="true" t="shared" si="10" ref="G320:G371">SUM(H320:I320)</f>
        <v>5000</v>
      </c>
      <c r="H320" s="213">
        <f>SUM(H322:H324)</f>
        <v>0</v>
      </c>
      <c r="I320" s="213">
        <f>SUM(I322:I324)</f>
        <v>5000</v>
      </c>
    </row>
    <row r="321" spans="1:9" ht="18.75" customHeight="1">
      <c r="A321" s="236"/>
      <c r="B321" s="232"/>
      <c r="C321" s="233"/>
      <c r="D321" s="233"/>
      <c r="E321" s="239" t="s">
        <v>966</v>
      </c>
      <c r="F321" s="240"/>
      <c r="G321" s="228"/>
      <c r="H321" s="213"/>
      <c r="I321" s="213"/>
    </row>
    <row r="322" spans="1:9" ht="16.5" customHeight="1">
      <c r="A322" s="236"/>
      <c r="B322" s="232"/>
      <c r="C322" s="233"/>
      <c r="D322" s="233">
        <v>5113</v>
      </c>
      <c r="E322" s="241" t="s">
        <v>925</v>
      </c>
      <c r="F322" s="240"/>
      <c r="G322" s="228">
        <f>SUM(H322:I322)</f>
        <v>0</v>
      </c>
      <c r="H322" s="213"/>
      <c r="I322" s="213">
        <v>0</v>
      </c>
    </row>
    <row r="323" spans="1:9" ht="12.75">
      <c r="A323" s="236"/>
      <c r="B323" s="232"/>
      <c r="C323" s="233"/>
      <c r="D323" s="233">
        <v>5129</v>
      </c>
      <c r="E323" s="241" t="s">
        <v>929</v>
      </c>
      <c r="F323" s="240"/>
      <c r="G323" s="228">
        <f t="shared" si="10"/>
        <v>5000</v>
      </c>
      <c r="H323" s="213"/>
      <c r="I323" s="213">
        <v>5000</v>
      </c>
    </row>
    <row r="324" spans="1:9" ht="12.75">
      <c r="A324" s="236"/>
      <c r="B324" s="232"/>
      <c r="C324" s="233"/>
      <c r="D324" s="233">
        <v>5134</v>
      </c>
      <c r="E324" s="267" t="s">
        <v>934</v>
      </c>
      <c r="F324" s="240"/>
      <c r="G324" s="228">
        <f t="shared" si="10"/>
        <v>0</v>
      </c>
      <c r="H324" s="213"/>
      <c r="I324" s="213"/>
    </row>
    <row r="325" spans="1:9" s="235" customFormat="1" ht="37.5" customHeight="1">
      <c r="A325" s="247">
        <v>2700</v>
      </c>
      <c r="B325" s="232" t="s">
        <v>152</v>
      </c>
      <c r="C325" s="233">
        <v>0</v>
      </c>
      <c r="D325" s="233">
        <v>0</v>
      </c>
      <c r="E325" s="226" t="s">
        <v>713</v>
      </c>
      <c r="F325" s="222" t="s">
        <v>375</v>
      </c>
      <c r="G325" s="228">
        <f t="shared" si="10"/>
        <v>0</v>
      </c>
      <c r="H325" s="228">
        <f>SUM(H326+H336+H349+H362+H366+H370)</f>
        <v>0</v>
      </c>
      <c r="I325" s="228">
        <f>SUM(I326+I336+I349+I362+I366+I370)</f>
        <v>0</v>
      </c>
    </row>
    <row r="326" spans="1:9" ht="12.75" hidden="1">
      <c r="A326" s="236">
        <v>2710</v>
      </c>
      <c r="B326" s="232" t="s">
        <v>152</v>
      </c>
      <c r="C326" s="233">
        <v>1</v>
      </c>
      <c r="D326" s="233">
        <v>0</v>
      </c>
      <c r="E326" s="237" t="s">
        <v>714</v>
      </c>
      <c r="F326" s="237" t="s">
        <v>376</v>
      </c>
      <c r="G326" s="228">
        <f t="shared" si="10"/>
        <v>0</v>
      </c>
      <c r="H326" s="213">
        <f>SUM(H327+H330+H333)</f>
        <v>0</v>
      </c>
      <c r="I326" s="213">
        <f>SUM(I327+I330+I333)</f>
        <v>0</v>
      </c>
    </row>
    <row r="327" spans="1:9" ht="12.75" hidden="1">
      <c r="A327" s="236">
        <v>2711</v>
      </c>
      <c r="B327" s="232" t="s">
        <v>152</v>
      </c>
      <c r="C327" s="233">
        <v>1</v>
      </c>
      <c r="D327" s="233">
        <v>1</v>
      </c>
      <c r="E327" s="239" t="s">
        <v>715</v>
      </c>
      <c r="F327" s="242" t="s">
        <v>377</v>
      </c>
      <c r="G327" s="228">
        <f t="shared" si="10"/>
        <v>0</v>
      </c>
      <c r="H327" s="213">
        <f>SUM(H329:H329)</f>
        <v>0</v>
      </c>
      <c r="I327" s="213">
        <f>SUM(I329:I329)</f>
        <v>0</v>
      </c>
    </row>
    <row r="328" spans="1:9" ht="24.75" customHeight="1" hidden="1">
      <c r="A328" s="236"/>
      <c r="B328" s="232"/>
      <c r="C328" s="233"/>
      <c r="D328" s="233"/>
      <c r="E328" s="239" t="s">
        <v>966</v>
      </c>
      <c r="F328" s="240"/>
      <c r="G328" s="228"/>
      <c r="H328" s="213"/>
      <c r="I328" s="213"/>
    </row>
    <row r="329" spans="1:9" ht="12.75" hidden="1">
      <c r="A329" s="236"/>
      <c r="B329" s="232"/>
      <c r="C329" s="233"/>
      <c r="D329" s="233"/>
      <c r="E329" s="239" t="s">
        <v>125</v>
      </c>
      <c r="F329" s="240"/>
      <c r="G329" s="228">
        <f t="shared" si="10"/>
        <v>0</v>
      </c>
      <c r="H329" s="213"/>
      <c r="I329" s="213"/>
    </row>
    <row r="330" spans="1:9" ht="12.75" hidden="1">
      <c r="A330" s="236">
        <v>2712</v>
      </c>
      <c r="B330" s="232" t="s">
        <v>152</v>
      </c>
      <c r="C330" s="233">
        <v>1</v>
      </c>
      <c r="D330" s="233">
        <v>2</v>
      </c>
      <c r="E330" s="239" t="s">
        <v>716</v>
      </c>
      <c r="F330" s="242" t="s">
        <v>378</v>
      </c>
      <c r="G330" s="228">
        <f t="shared" si="10"/>
        <v>0</v>
      </c>
      <c r="H330" s="213">
        <f>SUM(H332:H332)</f>
        <v>0</v>
      </c>
      <c r="I330" s="213">
        <f>SUM(I332:I332)</f>
        <v>0</v>
      </c>
    </row>
    <row r="331" spans="1:9" ht="24.75" customHeight="1" hidden="1">
      <c r="A331" s="236"/>
      <c r="B331" s="232"/>
      <c r="C331" s="233"/>
      <c r="D331" s="233"/>
      <c r="E331" s="239" t="s">
        <v>966</v>
      </c>
      <c r="F331" s="240"/>
      <c r="G331" s="228">
        <f t="shared" si="10"/>
        <v>0</v>
      </c>
      <c r="H331" s="213"/>
      <c r="I331" s="213"/>
    </row>
    <row r="332" spans="1:9" ht="12" customHeight="1" hidden="1">
      <c r="A332" s="236"/>
      <c r="B332" s="232"/>
      <c r="C332" s="233"/>
      <c r="D332" s="233"/>
      <c r="E332" s="239" t="s">
        <v>125</v>
      </c>
      <c r="F332" s="240"/>
      <c r="G332" s="228">
        <f t="shared" si="10"/>
        <v>0</v>
      </c>
      <c r="H332" s="213"/>
      <c r="I332" s="213"/>
    </row>
    <row r="333" spans="1:9" ht="12.75" hidden="1">
      <c r="A333" s="236">
        <v>2713</v>
      </c>
      <c r="B333" s="232" t="s">
        <v>152</v>
      </c>
      <c r="C333" s="233">
        <v>1</v>
      </c>
      <c r="D333" s="233">
        <v>3</v>
      </c>
      <c r="E333" s="239" t="s">
        <v>717</v>
      </c>
      <c r="F333" s="242" t="s">
        <v>379</v>
      </c>
      <c r="G333" s="228">
        <f t="shared" si="10"/>
        <v>0</v>
      </c>
      <c r="H333" s="213">
        <f>SUM(H335:H335)</f>
        <v>0</v>
      </c>
      <c r="I333" s="213">
        <f>SUM(I335:I335)</f>
        <v>0</v>
      </c>
    </row>
    <row r="334" spans="1:9" ht="23.25" customHeight="1" hidden="1">
      <c r="A334" s="236"/>
      <c r="B334" s="232"/>
      <c r="C334" s="233"/>
      <c r="D334" s="233"/>
      <c r="E334" s="239" t="s">
        <v>966</v>
      </c>
      <c r="F334" s="240"/>
      <c r="G334" s="228"/>
      <c r="H334" s="213"/>
      <c r="I334" s="213"/>
    </row>
    <row r="335" spans="1:9" ht="12.75" hidden="1">
      <c r="A335" s="236"/>
      <c r="B335" s="232"/>
      <c r="C335" s="233"/>
      <c r="D335" s="233"/>
      <c r="E335" s="239" t="s">
        <v>125</v>
      </c>
      <c r="F335" s="240"/>
      <c r="G335" s="228">
        <f t="shared" si="10"/>
        <v>0</v>
      </c>
      <c r="H335" s="213"/>
      <c r="I335" s="213"/>
    </row>
    <row r="336" spans="1:9" ht="12.75" hidden="1">
      <c r="A336" s="236">
        <v>2720</v>
      </c>
      <c r="B336" s="232" t="s">
        <v>152</v>
      </c>
      <c r="C336" s="233">
        <v>2</v>
      </c>
      <c r="D336" s="233">
        <v>0</v>
      </c>
      <c r="E336" s="237" t="s">
        <v>718</v>
      </c>
      <c r="F336" s="237" t="s">
        <v>380</v>
      </c>
      <c r="G336" s="228">
        <f t="shared" si="10"/>
        <v>0</v>
      </c>
      <c r="H336" s="213">
        <f>SUM(H337,H340,H343,H346)</f>
        <v>0</v>
      </c>
      <c r="I336" s="213">
        <f>SUM(I337,I340,I343,I346)</f>
        <v>0</v>
      </c>
    </row>
    <row r="337" spans="1:9" ht="12.75" hidden="1">
      <c r="A337" s="236">
        <v>2721</v>
      </c>
      <c r="B337" s="232" t="s">
        <v>152</v>
      </c>
      <c r="C337" s="233">
        <v>2</v>
      </c>
      <c r="D337" s="233">
        <v>1</v>
      </c>
      <c r="E337" s="239" t="s">
        <v>719</v>
      </c>
      <c r="F337" s="242" t="s">
        <v>381</v>
      </c>
      <c r="G337" s="228">
        <f t="shared" si="10"/>
        <v>0</v>
      </c>
      <c r="H337" s="213">
        <f>SUM(H339:H339)</f>
        <v>0</v>
      </c>
      <c r="I337" s="213">
        <f>SUM(I339:I339)</f>
        <v>0</v>
      </c>
    </row>
    <row r="338" spans="1:9" ht="24" customHeight="1" hidden="1">
      <c r="A338" s="236"/>
      <c r="B338" s="232"/>
      <c r="C338" s="233"/>
      <c r="D338" s="233"/>
      <c r="E338" s="239" t="s">
        <v>966</v>
      </c>
      <c r="F338" s="240"/>
      <c r="G338" s="228"/>
      <c r="H338" s="213"/>
      <c r="I338" s="213"/>
    </row>
    <row r="339" spans="1:9" ht="12.75" hidden="1">
      <c r="A339" s="236"/>
      <c r="B339" s="232"/>
      <c r="C339" s="233"/>
      <c r="D339" s="233"/>
      <c r="E339" s="239" t="s">
        <v>125</v>
      </c>
      <c r="F339" s="240"/>
      <c r="G339" s="228">
        <f t="shared" si="10"/>
        <v>0</v>
      </c>
      <c r="H339" s="213"/>
      <c r="I339" s="213"/>
    </row>
    <row r="340" spans="1:9" ht="12.75" hidden="1">
      <c r="A340" s="236">
        <v>2722</v>
      </c>
      <c r="B340" s="232" t="s">
        <v>152</v>
      </c>
      <c r="C340" s="233">
        <v>2</v>
      </c>
      <c r="D340" s="233">
        <v>2</v>
      </c>
      <c r="E340" s="239" t="s">
        <v>720</v>
      </c>
      <c r="F340" s="242" t="s">
        <v>382</v>
      </c>
      <c r="G340" s="228">
        <f t="shared" si="10"/>
        <v>0</v>
      </c>
      <c r="H340" s="213">
        <f>SUM(H342:H342)</f>
        <v>0</v>
      </c>
      <c r="I340" s="213">
        <f>SUM(I342:I342)</f>
        <v>0</v>
      </c>
    </row>
    <row r="341" spans="1:9" ht="22.5" customHeight="1" hidden="1">
      <c r="A341" s="236"/>
      <c r="B341" s="232"/>
      <c r="C341" s="233"/>
      <c r="D341" s="233"/>
      <c r="E341" s="239" t="s">
        <v>966</v>
      </c>
      <c r="F341" s="240"/>
      <c r="G341" s="228">
        <f t="shared" si="10"/>
        <v>0</v>
      </c>
      <c r="H341" s="213"/>
      <c r="I341" s="213"/>
    </row>
    <row r="342" spans="1:9" ht="12.75" hidden="1">
      <c r="A342" s="236"/>
      <c r="B342" s="232"/>
      <c r="C342" s="233"/>
      <c r="D342" s="233"/>
      <c r="E342" s="239" t="s">
        <v>125</v>
      </c>
      <c r="F342" s="240"/>
      <c r="G342" s="228">
        <f t="shared" si="10"/>
        <v>0</v>
      </c>
      <c r="H342" s="213"/>
      <c r="I342" s="213"/>
    </row>
    <row r="343" spans="1:9" ht="12.75" hidden="1">
      <c r="A343" s="236">
        <v>2723</v>
      </c>
      <c r="B343" s="232" t="s">
        <v>152</v>
      </c>
      <c r="C343" s="233">
        <v>2</v>
      </c>
      <c r="D343" s="233">
        <v>3</v>
      </c>
      <c r="E343" s="239" t="s">
        <v>721</v>
      </c>
      <c r="F343" s="242" t="s">
        <v>383</v>
      </c>
      <c r="G343" s="228">
        <f t="shared" si="10"/>
        <v>0</v>
      </c>
      <c r="H343" s="213">
        <f>SUM(H345:H345)</f>
        <v>0</v>
      </c>
      <c r="I343" s="213">
        <f>SUM(I345:I345)</f>
        <v>0</v>
      </c>
    </row>
    <row r="344" spans="1:9" ht="24" customHeight="1" hidden="1">
      <c r="A344" s="236"/>
      <c r="B344" s="232"/>
      <c r="C344" s="233"/>
      <c r="D344" s="233"/>
      <c r="E344" s="239" t="s">
        <v>966</v>
      </c>
      <c r="F344" s="240"/>
      <c r="G344" s="228"/>
      <c r="H344" s="213"/>
      <c r="I344" s="213"/>
    </row>
    <row r="345" spans="1:9" ht="12.75" hidden="1">
      <c r="A345" s="236"/>
      <c r="B345" s="232"/>
      <c r="C345" s="233"/>
      <c r="D345" s="233"/>
      <c r="E345" s="239" t="s">
        <v>125</v>
      </c>
      <c r="F345" s="240"/>
      <c r="G345" s="228">
        <f t="shared" si="10"/>
        <v>0</v>
      </c>
      <c r="H345" s="213"/>
      <c r="I345" s="213"/>
    </row>
    <row r="346" spans="1:9" ht="12.75" hidden="1">
      <c r="A346" s="236">
        <v>2724</v>
      </c>
      <c r="B346" s="232" t="s">
        <v>152</v>
      </c>
      <c r="C346" s="233">
        <v>2</v>
      </c>
      <c r="D346" s="233">
        <v>4</v>
      </c>
      <c r="E346" s="239" t="s">
        <v>722</v>
      </c>
      <c r="F346" s="242" t="s">
        <v>384</v>
      </c>
      <c r="G346" s="228">
        <f t="shared" si="10"/>
        <v>0</v>
      </c>
      <c r="H346" s="213">
        <f>SUM(H348:H348)</f>
        <v>0</v>
      </c>
      <c r="I346" s="213">
        <f>SUM(I348:I348)</f>
        <v>0</v>
      </c>
    </row>
    <row r="347" spans="1:9" ht="24" customHeight="1" hidden="1">
      <c r="A347" s="236"/>
      <c r="B347" s="232"/>
      <c r="C347" s="233"/>
      <c r="D347" s="233"/>
      <c r="E347" s="239" t="s">
        <v>966</v>
      </c>
      <c r="F347" s="240"/>
      <c r="G347" s="228"/>
      <c r="H347" s="213"/>
      <c r="I347" s="213"/>
    </row>
    <row r="348" spans="1:9" ht="1.5" customHeight="1" hidden="1">
      <c r="A348" s="236"/>
      <c r="B348" s="232"/>
      <c r="C348" s="233"/>
      <c r="D348" s="233"/>
      <c r="E348" s="239" t="s">
        <v>125</v>
      </c>
      <c r="F348" s="240"/>
      <c r="G348" s="228">
        <f t="shared" si="10"/>
        <v>0</v>
      </c>
      <c r="H348" s="213"/>
      <c r="I348" s="213"/>
    </row>
    <row r="349" spans="1:9" ht="12.75" hidden="1">
      <c r="A349" s="236">
        <v>2730</v>
      </c>
      <c r="B349" s="232" t="s">
        <v>152</v>
      </c>
      <c r="C349" s="233">
        <v>3</v>
      </c>
      <c r="D349" s="233">
        <v>0</v>
      </c>
      <c r="E349" s="237" t="s">
        <v>723</v>
      </c>
      <c r="F349" s="237" t="s">
        <v>385</v>
      </c>
      <c r="G349" s="228">
        <f t="shared" si="10"/>
        <v>0</v>
      </c>
      <c r="H349" s="213">
        <f>SUM(H350,H353,H356,H359)</f>
        <v>0</v>
      </c>
      <c r="I349" s="213">
        <f>SUM(I350,I353,I356,I359)</f>
        <v>0</v>
      </c>
    </row>
    <row r="350" spans="1:9" ht="12.75" hidden="1">
      <c r="A350" s="236">
        <v>2731</v>
      </c>
      <c r="B350" s="232" t="s">
        <v>152</v>
      </c>
      <c r="C350" s="233">
        <v>3</v>
      </c>
      <c r="D350" s="233">
        <v>1</v>
      </c>
      <c r="E350" s="239" t="s">
        <v>724</v>
      </c>
      <c r="F350" s="240" t="s">
        <v>386</v>
      </c>
      <c r="G350" s="228">
        <f t="shared" si="10"/>
        <v>0</v>
      </c>
      <c r="H350" s="213">
        <f>SUM(H352:H352)</f>
        <v>0</v>
      </c>
      <c r="I350" s="213">
        <f>SUM(I352:I352)</f>
        <v>0</v>
      </c>
    </row>
    <row r="351" spans="1:9" ht="22.5" customHeight="1" hidden="1">
      <c r="A351" s="236"/>
      <c r="B351" s="232"/>
      <c r="C351" s="233"/>
      <c r="D351" s="233"/>
      <c r="E351" s="239" t="s">
        <v>966</v>
      </c>
      <c r="F351" s="240"/>
      <c r="G351" s="228"/>
      <c r="H351" s="213"/>
      <c r="I351" s="213"/>
    </row>
    <row r="352" spans="1:9" ht="12.75" hidden="1">
      <c r="A352" s="236"/>
      <c r="B352" s="232"/>
      <c r="C352" s="233"/>
      <c r="D352" s="233"/>
      <c r="E352" s="239" t="s">
        <v>125</v>
      </c>
      <c r="F352" s="240"/>
      <c r="G352" s="228">
        <f t="shared" si="10"/>
        <v>0</v>
      </c>
      <c r="H352" s="213"/>
      <c r="I352" s="213"/>
    </row>
    <row r="353" spans="1:9" ht="12.75" hidden="1">
      <c r="A353" s="236">
        <v>2732</v>
      </c>
      <c r="B353" s="232" t="s">
        <v>152</v>
      </c>
      <c r="C353" s="233">
        <v>3</v>
      </c>
      <c r="D353" s="233">
        <v>2</v>
      </c>
      <c r="E353" s="239" t="s">
        <v>725</v>
      </c>
      <c r="F353" s="240" t="s">
        <v>387</v>
      </c>
      <c r="G353" s="228">
        <f t="shared" si="10"/>
        <v>0</v>
      </c>
      <c r="H353" s="213">
        <f>SUM(H355:H355)</f>
        <v>0</v>
      </c>
      <c r="I353" s="213">
        <f>SUM(I355:I355)</f>
        <v>0</v>
      </c>
    </row>
    <row r="354" spans="1:9" ht="22.5" customHeight="1" hidden="1">
      <c r="A354" s="236"/>
      <c r="B354" s="232"/>
      <c r="C354" s="233"/>
      <c r="D354" s="233"/>
      <c r="E354" s="239" t="s">
        <v>966</v>
      </c>
      <c r="F354" s="240"/>
      <c r="G354" s="228"/>
      <c r="H354" s="213"/>
      <c r="I354" s="213"/>
    </row>
    <row r="355" spans="1:9" ht="12.75" hidden="1">
      <c r="A355" s="236"/>
      <c r="B355" s="232"/>
      <c r="C355" s="233"/>
      <c r="D355" s="233"/>
      <c r="E355" s="239" t="s">
        <v>125</v>
      </c>
      <c r="F355" s="240"/>
      <c r="G355" s="228">
        <f t="shared" si="10"/>
        <v>0</v>
      </c>
      <c r="H355" s="213"/>
      <c r="I355" s="213"/>
    </row>
    <row r="356" spans="1:9" ht="12.75" hidden="1">
      <c r="A356" s="236">
        <v>2733</v>
      </c>
      <c r="B356" s="232" t="s">
        <v>152</v>
      </c>
      <c r="C356" s="233">
        <v>3</v>
      </c>
      <c r="D356" s="233">
        <v>3</v>
      </c>
      <c r="E356" s="239" t="s">
        <v>726</v>
      </c>
      <c r="F356" s="240" t="s">
        <v>388</v>
      </c>
      <c r="G356" s="228">
        <f t="shared" si="10"/>
        <v>0</v>
      </c>
      <c r="H356" s="213">
        <f>SUM(H358:H358)</f>
        <v>0</v>
      </c>
      <c r="I356" s="213">
        <f>SUM(I358:I358)</f>
        <v>0</v>
      </c>
    </row>
    <row r="357" spans="1:9" ht="24.75" customHeight="1" hidden="1">
      <c r="A357" s="236"/>
      <c r="B357" s="232"/>
      <c r="C357" s="233"/>
      <c r="D357" s="233"/>
      <c r="E357" s="239" t="s">
        <v>966</v>
      </c>
      <c r="F357" s="240"/>
      <c r="G357" s="228"/>
      <c r="H357" s="213"/>
      <c r="I357" s="213"/>
    </row>
    <row r="358" spans="1:9" ht="12.75" hidden="1">
      <c r="A358" s="236"/>
      <c r="B358" s="232"/>
      <c r="C358" s="233"/>
      <c r="D358" s="233"/>
      <c r="E358" s="239" t="s">
        <v>125</v>
      </c>
      <c r="F358" s="240"/>
      <c r="G358" s="228">
        <f t="shared" si="10"/>
        <v>0</v>
      </c>
      <c r="H358" s="213"/>
      <c r="I358" s="213"/>
    </row>
    <row r="359" spans="1:9" ht="0.75" customHeight="1" hidden="1">
      <c r="A359" s="236">
        <v>2734</v>
      </c>
      <c r="B359" s="232" t="s">
        <v>152</v>
      </c>
      <c r="C359" s="233">
        <v>3</v>
      </c>
      <c r="D359" s="233">
        <v>4</v>
      </c>
      <c r="E359" s="239" t="s">
        <v>727</v>
      </c>
      <c r="F359" s="240" t="s">
        <v>389</v>
      </c>
      <c r="G359" s="228">
        <f t="shared" si="10"/>
        <v>0</v>
      </c>
      <c r="H359" s="213">
        <f>SUM(H361:H361)</f>
        <v>0</v>
      </c>
      <c r="I359" s="213">
        <f>SUM(I361:I361)</f>
        <v>0</v>
      </c>
    </row>
    <row r="360" spans="1:9" ht="24" customHeight="1" hidden="1">
      <c r="A360" s="236"/>
      <c r="B360" s="232"/>
      <c r="C360" s="233"/>
      <c r="D360" s="233"/>
      <c r="E360" s="239" t="s">
        <v>966</v>
      </c>
      <c r="F360" s="240"/>
      <c r="G360" s="228"/>
      <c r="H360" s="213"/>
      <c r="I360" s="213"/>
    </row>
    <row r="361" spans="1:9" ht="12.75" hidden="1">
      <c r="A361" s="236"/>
      <c r="B361" s="232"/>
      <c r="C361" s="233"/>
      <c r="D361" s="233"/>
      <c r="E361" s="239" t="s">
        <v>125</v>
      </c>
      <c r="F361" s="240"/>
      <c r="G361" s="228">
        <f t="shared" si="10"/>
        <v>0</v>
      </c>
      <c r="H361" s="213"/>
      <c r="I361" s="213"/>
    </row>
    <row r="362" spans="1:9" ht="12.75" hidden="1">
      <c r="A362" s="236">
        <v>2740</v>
      </c>
      <c r="B362" s="232" t="s">
        <v>152</v>
      </c>
      <c r="C362" s="233">
        <v>4</v>
      </c>
      <c r="D362" s="233">
        <v>0</v>
      </c>
      <c r="E362" s="237" t="s">
        <v>728</v>
      </c>
      <c r="F362" s="237" t="s">
        <v>390</v>
      </c>
      <c r="G362" s="228">
        <f t="shared" si="10"/>
        <v>0</v>
      </c>
      <c r="H362" s="213">
        <f>SUM(H363)</f>
        <v>0</v>
      </c>
      <c r="I362" s="213">
        <f>SUM(I363)</f>
        <v>0</v>
      </c>
    </row>
    <row r="363" spans="1:9" ht="12.75" hidden="1">
      <c r="A363" s="236">
        <v>2741</v>
      </c>
      <c r="B363" s="232" t="s">
        <v>152</v>
      </c>
      <c r="C363" s="233">
        <v>4</v>
      </c>
      <c r="D363" s="233">
        <v>1</v>
      </c>
      <c r="E363" s="239" t="s">
        <v>729</v>
      </c>
      <c r="F363" s="242" t="s">
        <v>391</v>
      </c>
      <c r="G363" s="228">
        <f t="shared" si="10"/>
        <v>0</v>
      </c>
      <c r="H363" s="213">
        <f>SUM(H365:H365)</f>
        <v>0</v>
      </c>
      <c r="I363" s="213">
        <f>SUM(I365:I365)</f>
        <v>0</v>
      </c>
    </row>
    <row r="364" spans="1:9" ht="22.5" customHeight="1" hidden="1">
      <c r="A364" s="236"/>
      <c r="B364" s="232"/>
      <c r="C364" s="233"/>
      <c r="D364" s="233"/>
      <c r="E364" s="239" t="s">
        <v>966</v>
      </c>
      <c r="F364" s="240"/>
      <c r="G364" s="228"/>
      <c r="H364" s="213"/>
      <c r="I364" s="213"/>
    </row>
    <row r="365" spans="1:9" ht="12.75" hidden="1">
      <c r="A365" s="236"/>
      <c r="B365" s="232"/>
      <c r="C365" s="233"/>
      <c r="D365" s="233"/>
      <c r="E365" s="239" t="s">
        <v>125</v>
      </c>
      <c r="F365" s="240"/>
      <c r="G365" s="228">
        <f t="shared" si="10"/>
        <v>0</v>
      </c>
      <c r="H365" s="213">
        <v>0</v>
      </c>
      <c r="I365" s="213">
        <v>0</v>
      </c>
    </row>
    <row r="366" spans="1:9" ht="25.5" hidden="1">
      <c r="A366" s="236">
        <v>2750</v>
      </c>
      <c r="B366" s="232" t="s">
        <v>152</v>
      </c>
      <c r="C366" s="233">
        <v>5</v>
      </c>
      <c r="D366" s="233">
        <v>0</v>
      </c>
      <c r="E366" s="237" t="s">
        <v>974</v>
      </c>
      <c r="F366" s="237" t="s">
        <v>392</v>
      </c>
      <c r="G366" s="228">
        <f t="shared" si="10"/>
        <v>0</v>
      </c>
      <c r="H366" s="213">
        <f>SUM(H367)</f>
        <v>0</v>
      </c>
      <c r="I366" s="213">
        <f>SUM(I367)</f>
        <v>0</v>
      </c>
    </row>
    <row r="367" spans="1:9" ht="25.5" hidden="1">
      <c r="A367" s="236">
        <v>2751</v>
      </c>
      <c r="B367" s="232" t="s">
        <v>152</v>
      </c>
      <c r="C367" s="233">
        <v>5</v>
      </c>
      <c r="D367" s="233">
        <v>1</v>
      </c>
      <c r="E367" s="239" t="s">
        <v>731</v>
      </c>
      <c r="F367" s="242" t="s">
        <v>392</v>
      </c>
      <c r="G367" s="228">
        <f t="shared" si="10"/>
        <v>0</v>
      </c>
      <c r="H367" s="213">
        <f>SUM(H369:H369)</f>
        <v>0</v>
      </c>
      <c r="I367" s="213">
        <f>SUM(I369:I369)</f>
        <v>0</v>
      </c>
    </row>
    <row r="368" spans="1:9" ht="22.5" customHeight="1" hidden="1">
      <c r="A368" s="236"/>
      <c r="B368" s="232"/>
      <c r="C368" s="233"/>
      <c r="D368" s="233"/>
      <c r="E368" s="239" t="s">
        <v>966</v>
      </c>
      <c r="F368" s="240"/>
      <c r="G368" s="228"/>
      <c r="H368" s="213"/>
      <c r="I368" s="213"/>
    </row>
    <row r="369" spans="1:9" ht="12.75" hidden="1">
      <c r="A369" s="236"/>
      <c r="B369" s="232"/>
      <c r="C369" s="233"/>
      <c r="D369" s="233"/>
      <c r="E369" s="239" t="s">
        <v>125</v>
      </c>
      <c r="F369" s="240"/>
      <c r="G369" s="228">
        <f t="shared" si="10"/>
        <v>0</v>
      </c>
      <c r="H369" s="213"/>
      <c r="I369" s="213"/>
    </row>
    <row r="370" spans="1:9" ht="12.75">
      <c r="A370" s="236">
        <v>2760</v>
      </c>
      <c r="B370" s="232" t="s">
        <v>152</v>
      </c>
      <c r="C370" s="233">
        <v>6</v>
      </c>
      <c r="D370" s="233">
        <v>0</v>
      </c>
      <c r="E370" s="237" t="s">
        <v>732</v>
      </c>
      <c r="F370" s="237" t="s">
        <v>393</v>
      </c>
      <c r="G370" s="228">
        <f t="shared" si="10"/>
        <v>0</v>
      </c>
      <c r="H370" s="213">
        <f>SUM(H371+H374)</f>
        <v>0</v>
      </c>
      <c r="I370" s="213">
        <f>SUM(I371+I374)</f>
        <v>0</v>
      </c>
    </row>
    <row r="371" spans="1:9" ht="12.75">
      <c r="A371" s="236">
        <v>2761</v>
      </c>
      <c r="B371" s="232" t="s">
        <v>152</v>
      </c>
      <c r="C371" s="233">
        <v>6</v>
      </c>
      <c r="D371" s="233">
        <v>1</v>
      </c>
      <c r="E371" s="239" t="s">
        <v>733</v>
      </c>
      <c r="F371" s="237"/>
      <c r="G371" s="228">
        <f t="shared" si="10"/>
        <v>0</v>
      </c>
      <c r="H371" s="213">
        <f>SUM(H373:H373)</f>
        <v>0</v>
      </c>
      <c r="I371" s="213">
        <f>SUM(I373:I373)</f>
        <v>0</v>
      </c>
    </row>
    <row r="372" spans="1:9" ht="22.5" customHeight="1">
      <c r="A372" s="236"/>
      <c r="B372" s="232"/>
      <c r="C372" s="233"/>
      <c r="D372" s="233"/>
      <c r="E372" s="239" t="s">
        <v>966</v>
      </c>
      <c r="F372" s="240"/>
      <c r="G372" s="228"/>
      <c r="H372" s="213"/>
      <c r="I372" s="213"/>
    </row>
    <row r="373" spans="1:9" ht="12.75">
      <c r="A373" s="236"/>
      <c r="B373" s="232"/>
      <c r="C373" s="233"/>
      <c r="D373" s="233"/>
      <c r="E373" s="239" t="s">
        <v>125</v>
      </c>
      <c r="F373" s="240"/>
      <c r="G373" s="228">
        <f aca="true" t="shared" si="11" ref="G373:G433">SUM(H373:I373)</f>
        <v>0</v>
      </c>
      <c r="H373" s="213"/>
      <c r="I373" s="213"/>
    </row>
    <row r="374" spans="1:9" ht="12.75">
      <c r="A374" s="236">
        <v>2762</v>
      </c>
      <c r="B374" s="232" t="s">
        <v>152</v>
      </c>
      <c r="C374" s="233">
        <v>6</v>
      </c>
      <c r="D374" s="233">
        <v>2</v>
      </c>
      <c r="E374" s="239" t="s">
        <v>734</v>
      </c>
      <c r="F374" s="242" t="s">
        <v>394</v>
      </c>
      <c r="G374" s="228">
        <f t="shared" si="11"/>
        <v>0</v>
      </c>
      <c r="H374" s="213">
        <f>SUM(H376:H376)</f>
        <v>0</v>
      </c>
      <c r="I374" s="213">
        <f>SUM(I376:I376)</f>
        <v>0</v>
      </c>
    </row>
    <row r="375" spans="1:9" ht="24.75" customHeight="1">
      <c r="A375" s="236"/>
      <c r="B375" s="232"/>
      <c r="C375" s="233"/>
      <c r="D375" s="233"/>
      <c r="E375" s="239" t="s">
        <v>966</v>
      </c>
      <c r="F375" s="240"/>
      <c r="G375" s="228"/>
      <c r="H375" s="213"/>
      <c r="I375" s="213"/>
    </row>
    <row r="376" spans="1:9" ht="25.5">
      <c r="A376" s="236"/>
      <c r="B376" s="232"/>
      <c r="C376" s="233"/>
      <c r="D376" s="233">
        <v>4655</v>
      </c>
      <c r="E376" s="242" t="s">
        <v>883</v>
      </c>
      <c r="F376" s="240"/>
      <c r="G376" s="228">
        <f t="shared" si="11"/>
        <v>0</v>
      </c>
      <c r="H376" s="213">
        <v>0</v>
      </c>
      <c r="I376" s="213">
        <v>0</v>
      </c>
    </row>
    <row r="377" spans="1:9" s="235" customFormat="1" ht="35.25" customHeight="1">
      <c r="A377" s="247">
        <v>2800</v>
      </c>
      <c r="B377" s="232" t="s">
        <v>153</v>
      </c>
      <c r="C377" s="233">
        <v>0</v>
      </c>
      <c r="D377" s="233">
        <v>0</v>
      </c>
      <c r="E377" s="226" t="s">
        <v>975</v>
      </c>
      <c r="F377" s="222" t="s">
        <v>395</v>
      </c>
      <c r="G377" s="228">
        <f t="shared" si="11"/>
        <v>161690</v>
      </c>
      <c r="H377" s="228">
        <f>H378+H385+H417+H427+H437+H441</f>
        <v>37600</v>
      </c>
      <c r="I377" s="228">
        <f>I378+I385+I417+I427+I437+I441</f>
        <v>124090</v>
      </c>
    </row>
    <row r="378" spans="1:9" ht="12.75">
      <c r="A378" s="236">
        <v>2810</v>
      </c>
      <c r="B378" s="232" t="s">
        <v>153</v>
      </c>
      <c r="C378" s="233">
        <v>1</v>
      </c>
      <c r="D378" s="233">
        <v>0</v>
      </c>
      <c r="E378" s="237" t="s">
        <v>736</v>
      </c>
      <c r="F378" s="237" t="s">
        <v>396</v>
      </c>
      <c r="G378" s="228">
        <f t="shared" si="11"/>
        <v>60000</v>
      </c>
      <c r="H378" s="228">
        <f>SUM(H379)</f>
        <v>0</v>
      </c>
      <c r="I378" s="228">
        <f>SUM(I379)</f>
        <v>60000</v>
      </c>
    </row>
    <row r="379" spans="1:9" ht="12.75">
      <c r="A379" s="236">
        <v>2811</v>
      </c>
      <c r="B379" s="232" t="s">
        <v>153</v>
      </c>
      <c r="C379" s="233">
        <v>1</v>
      </c>
      <c r="D379" s="233">
        <v>1</v>
      </c>
      <c r="E379" s="239" t="s">
        <v>737</v>
      </c>
      <c r="F379" s="242" t="s">
        <v>397</v>
      </c>
      <c r="G379" s="228">
        <f t="shared" si="11"/>
        <v>60000</v>
      </c>
      <c r="H379" s="228">
        <f>SUM(H381:H384)</f>
        <v>0</v>
      </c>
      <c r="I379" s="228">
        <f>SUM(I381:I384)</f>
        <v>60000</v>
      </c>
    </row>
    <row r="380" spans="1:9" ht="25.5">
      <c r="A380" s="236"/>
      <c r="B380" s="232"/>
      <c r="C380" s="233"/>
      <c r="D380" s="233"/>
      <c r="E380" s="239" t="s">
        <v>966</v>
      </c>
      <c r="F380" s="240"/>
      <c r="G380" s="228"/>
      <c r="H380" s="213"/>
      <c r="I380" s="228"/>
    </row>
    <row r="381" spans="1:9" ht="12.75">
      <c r="A381" s="236"/>
      <c r="B381" s="232"/>
      <c r="C381" s="233"/>
      <c r="D381" s="233">
        <v>5112</v>
      </c>
      <c r="E381" s="241" t="s">
        <v>924</v>
      </c>
      <c r="F381" s="240"/>
      <c r="G381" s="228">
        <f t="shared" si="11"/>
        <v>0</v>
      </c>
      <c r="H381" s="213"/>
      <c r="I381" s="228">
        <v>0</v>
      </c>
    </row>
    <row r="382" spans="1:9" ht="12.75">
      <c r="A382" s="236"/>
      <c r="B382" s="232"/>
      <c r="C382" s="233"/>
      <c r="D382" s="233">
        <v>5113</v>
      </c>
      <c r="E382" s="241" t="s">
        <v>925</v>
      </c>
      <c r="F382" s="240"/>
      <c r="G382" s="228">
        <f t="shared" si="11"/>
        <v>60000</v>
      </c>
      <c r="H382" s="213"/>
      <c r="I382" s="228">
        <v>60000</v>
      </c>
    </row>
    <row r="383" spans="1:9" ht="1.5" customHeight="1" hidden="1">
      <c r="A383" s="236"/>
      <c r="B383" s="232"/>
      <c r="C383" s="233"/>
      <c r="D383" s="233">
        <v>5129</v>
      </c>
      <c r="E383" s="241" t="s">
        <v>929</v>
      </c>
      <c r="F383" s="240"/>
      <c r="G383" s="228">
        <f t="shared" si="11"/>
        <v>0</v>
      </c>
      <c r="H383" s="213"/>
      <c r="I383" s="228">
        <v>0</v>
      </c>
    </row>
    <row r="384" spans="1:9" ht="12.75" hidden="1">
      <c r="A384" s="236"/>
      <c r="B384" s="232"/>
      <c r="C384" s="233"/>
      <c r="D384" s="233">
        <v>5134</v>
      </c>
      <c r="E384" s="241" t="s">
        <v>934</v>
      </c>
      <c r="F384" s="240"/>
      <c r="G384" s="228">
        <f t="shared" si="11"/>
        <v>0</v>
      </c>
      <c r="H384" s="213"/>
      <c r="I384" s="228">
        <v>0</v>
      </c>
    </row>
    <row r="385" spans="1:9" ht="12.75">
      <c r="A385" s="236">
        <v>2820</v>
      </c>
      <c r="B385" s="232" t="s">
        <v>153</v>
      </c>
      <c r="C385" s="233">
        <v>2</v>
      </c>
      <c r="D385" s="233">
        <v>0</v>
      </c>
      <c r="E385" s="237" t="s">
        <v>738</v>
      </c>
      <c r="F385" s="237" t="s">
        <v>398</v>
      </c>
      <c r="G385" s="228">
        <f t="shared" si="11"/>
        <v>59190</v>
      </c>
      <c r="H385" s="228">
        <f>SUM(H386,H391,H394,H400,H408,H411,H414)</f>
        <v>37100</v>
      </c>
      <c r="I385" s="213">
        <f>SUM(I386,I391,I394,I400,I408,I411,I414)</f>
        <v>22090</v>
      </c>
    </row>
    <row r="386" spans="1:9" ht="12.75">
      <c r="A386" s="236">
        <v>2821</v>
      </c>
      <c r="B386" s="232" t="s">
        <v>153</v>
      </c>
      <c r="C386" s="233">
        <v>2</v>
      </c>
      <c r="D386" s="233">
        <v>1</v>
      </c>
      <c r="E386" s="239" t="s">
        <v>739</v>
      </c>
      <c r="F386" s="237"/>
      <c r="G386" s="228">
        <f t="shared" si="11"/>
        <v>0</v>
      </c>
      <c r="H386" s="213">
        <f>SUM(H390:H390)</f>
        <v>0</v>
      </c>
      <c r="I386" s="213">
        <v>0</v>
      </c>
    </row>
    <row r="387" spans="1:9" ht="22.5" customHeight="1">
      <c r="A387" s="236"/>
      <c r="B387" s="232"/>
      <c r="C387" s="233"/>
      <c r="D387" s="233"/>
      <c r="E387" s="239" t="s">
        <v>966</v>
      </c>
      <c r="F387" s="240"/>
      <c r="G387" s="228"/>
      <c r="H387" s="213"/>
      <c r="I387" s="213"/>
    </row>
    <row r="388" spans="1:9" ht="0.75" customHeight="1">
      <c r="A388" s="236"/>
      <c r="B388" s="232"/>
      <c r="C388" s="233"/>
      <c r="D388" s="233">
        <v>5113</v>
      </c>
      <c r="E388" s="241" t="s">
        <v>925</v>
      </c>
      <c r="F388" s="240"/>
      <c r="G388" s="228" t="e">
        <f t="shared" si="11"/>
        <v>#REF!</v>
      </c>
      <c r="H388" s="213"/>
      <c r="I388" s="213" t="e">
        <f>#REF!+#REF!</f>
        <v>#REF!</v>
      </c>
    </row>
    <row r="389" spans="1:9" ht="15.75" customHeight="1" hidden="1">
      <c r="A389" s="236"/>
      <c r="B389" s="232"/>
      <c r="C389" s="233"/>
      <c r="D389" s="233">
        <v>5132</v>
      </c>
      <c r="E389" s="241" t="str">
        <f>'Հատված 3'!$B$143</f>
        <v> - Ոչ նյութական հիմնական միջոցներ</v>
      </c>
      <c r="F389" s="240"/>
      <c r="G389" s="228" t="e">
        <f t="shared" si="11"/>
        <v>#REF!</v>
      </c>
      <c r="H389" s="213"/>
      <c r="I389" s="213" t="e">
        <f>#REF!+#REF!</f>
        <v>#REF!</v>
      </c>
    </row>
    <row r="390" spans="1:9" ht="12.75" hidden="1">
      <c r="A390" s="236"/>
      <c r="B390" s="232"/>
      <c r="C390" s="233"/>
      <c r="D390" s="233">
        <v>5134</v>
      </c>
      <c r="E390" s="241" t="s">
        <v>934</v>
      </c>
      <c r="F390" s="240"/>
      <c r="G390" s="228">
        <f t="shared" si="11"/>
        <v>0</v>
      </c>
      <c r="H390" s="213"/>
      <c r="I390" s="213">
        <v>0</v>
      </c>
    </row>
    <row r="391" spans="1:9" ht="12.75">
      <c r="A391" s="236">
        <v>2822</v>
      </c>
      <c r="B391" s="232" t="s">
        <v>153</v>
      </c>
      <c r="C391" s="233">
        <v>2</v>
      </c>
      <c r="D391" s="233">
        <v>2</v>
      </c>
      <c r="E391" s="239" t="s">
        <v>740</v>
      </c>
      <c r="F391" s="237"/>
      <c r="G391" s="228">
        <f t="shared" si="11"/>
        <v>0</v>
      </c>
      <c r="H391" s="213">
        <f>SUM(H393:H393)</f>
        <v>0</v>
      </c>
      <c r="I391" s="213">
        <f>SUM(I393:I393)</f>
        <v>0</v>
      </c>
    </row>
    <row r="392" spans="1:9" ht="24" customHeight="1">
      <c r="A392" s="236"/>
      <c r="B392" s="232"/>
      <c r="C392" s="233"/>
      <c r="D392" s="233"/>
      <c r="E392" s="239" t="s">
        <v>966</v>
      </c>
      <c r="F392" s="240"/>
      <c r="G392" s="228"/>
      <c r="H392" s="213"/>
      <c r="I392" s="213"/>
    </row>
    <row r="393" spans="1:9" ht="12.75">
      <c r="A393" s="236"/>
      <c r="B393" s="232"/>
      <c r="C393" s="233"/>
      <c r="D393" s="233"/>
      <c r="E393" s="239" t="s">
        <v>125</v>
      </c>
      <c r="F393" s="240"/>
      <c r="G393" s="228">
        <f t="shared" si="11"/>
        <v>0</v>
      </c>
      <c r="H393" s="228">
        <v>0</v>
      </c>
      <c r="I393" s="213"/>
    </row>
    <row r="394" spans="1:9" ht="12.75">
      <c r="A394" s="236">
        <v>2823</v>
      </c>
      <c r="B394" s="232" t="s">
        <v>153</v>
      </c>
      <c r="C394" s="233">
        <v>2</v>
      </c>
      <c r="D394" s="233">
        <v>3</v>
      </c>
      <c r="E394" s="239" t="s">
        <v>741</v>
      </c>
      <c r="F394" s="242" t="s">
        <v>399</v>
      </c>
      <c r="G394" s="228">
        <f t="shared" si="11"/>
        <v>53690</v>
      </c>
      <c r="H394" s="213">
        <f>H396</f>
        <v>31600</v>
      </c>
      <c r="I394" s="213">
        <f>I397+I398+I399</f>
        <v>22090</v>
      </c>
    </row>
    <row r="395" spans="1:9" ht="19.5" customHeight="1">
      <c r="A395" s="236"/>
      <c r="B395" s="232"/>
      <c r="C395" s="233"/>
      <c r="D395" s="233"/>
      <c r="E395" s="268" t="s">
        <v>966</v>
      </c>
      <c r="F395" s="240"/>
      <c r="G395" s="228"/>
      <c r="H395" s="213"/>
      <c r="I395" s="213"/>
    </row>
    <row r="396" spans="1:9" ht="26.25" customHeight="1">
      <c r="A396" s="236"/>
      <c r="B396" s="232"/>
      <c r="C396" s="233"/>
      <c r="D396" s="233">
        <v>4511</v>
      </c>
      <c r="E396" s="241" t="s">
        <v>861</v>
      </c>
      <c r="F396" s="240"/>
      <c r="G396" s="228">
        <f>H396</f>
        <v>31600</v>
      </c>
      <c r="H396" s="213">
        <v>31600</v>
      </c>
      <c r="I396" s="213"/>
    </row>
    <row r="397" spans="1:9" ht="12.75">
      <c r="A397" s="236"/>
      <c r="B397" s="232"/>
      <c r="C397" s="233"/>
      <c r="D397" s="233">
        <v>5113</v>
      </c>
      <c r="E397" s="241" t="s">
        <v>925</v>
      </c>
      <c r="F397" s="240"/>
      <c r="G397" s="228">
        <f t="shared" si="11"/>
        <v>20000</v>
      </c>
      <c r="H397" s="213"/>
      <c r="I397" s="213">
        <v>20000</v>
      </c>
    </row>
    <row r="398" spans="1:9" ht="12.75">
      <c r="A398" s="236"/>
      <c r="B398" s="232"/>
      <c r="C398" s="233"/>
      <c r="D398" s="233">
        <v>5122</v>
      </c>
      <c r="E398" s="241" t="s">
        <v>928</v>
      </c>
      <c r="F398" s="240"/>
      <c r="G398" s="228">
        <f t="shared" si="11"/>
        <v>500</v>
      </c>
      <c r="H398" s="213"/>
      <c r="I398" s="213">
        <v>500</v>
      </c>
    </row>
    <row r="399" spans="1:9" ht="12.75">
      <c r="A399" s="236"/>
      <c r="B399" s="232"/>
      <c r="C399" s="233"/>
      <c r="D399" s="233">
        <v>5134</v>
      </c>
      <c r="E399" s="267" t="s">
        <v>934</v>
      </c>
      <c r="F399" s="240"/>
      <c r="G399" s="228">
        <f t="shared" si="11"/>
        <v>1590</v>
      </c>
      <c r="H399" s="213"/>
      <c r="I399" s="213">
        <v>1590</v>
      </c>
    </row>
    <row r="400" spans="1:9" ht="12.75">
      <c r="A400" s="236">
        <v>2824</v>
      </c>
      <c r="B400" s="232" t="s">
        <v>153</v>
      </c>
      <c r="C400" s="233">
        <v>2</v>
      </c>
      <c r="D400" s="233">
        <v>4</v>
      </c>
      <c r="E400" s="239" t="s">
        <v>742</v>
      </c>
      <c r="F400" s="242"/>
      <c r="G400" s="248">
        <f t="shared" si="11"/>
        <v>5500</v>
      </c>
      <c r="H400" s="248">
        <f>SUM(H402:H407)</f>
        <v>5500</v>
      </c>
      <c r="I400" s="248">
        <f>SUM(I402:I407)</f>
        <v>0</v>
      </c>
    </row>
    <row r="401" spans="1:9" ht="24" customHeight="1">
      <c r="A401" s="236"/>
      <c r="B401" s="232"/>
      <c r="C401" s="233"/>
      <c r="D401" s="233"/>
      <c r="E401" s="239" t="s">
        <v>966</v>
      </c>
      <c r="F401" s="240"/>
      <c r="G401" s="228"/>
      <c r="H401" s="228"/>
      <c r="I401" s="213"/>
    </row>
    <row r="402" spans="1:9" ht="12.75">
      <c r="A402" s="236"/>
      <c r="B402" s="232"/>
      <c r="C402" s="233"/>
      <c r="D402" s="233">
        <v>4216</v>
      </c>
      <c r="E402" s="241" t="s">
        <v>819</v>
      </c>
      <c r="F402" s="240"/>
      <c r="G402" s="228">
        <f aca="true" t="shared" si="12" ref="G402:G407">SUM(H402:I402)</f>
        <v>300</v>
      </c>
      <c r="H402" s="228">
        <v>300</v>
      </c>
      <c r="I402" s="213"/>
    </row>
    <row r="403" spans="1:9" ht="12.75">
      <c r="A403" s="236"/>
      <c r="B403" s="232"/>
      <c r="C403" s="233"/>
      <c r="D403" s="233">
        <v>4217</v>
      </c>
      <c r="E403" s="241" t="s">
        <v>820</v>
      </c>
      <c r="F403" s="240"/>
      <c r="G403" s="228">
        <f t="shared" si="12"/>
        <v>200</v>
      </c>
      <c r="H403" s="228">
        <v>200</v>
      </c>
      <c r="I403" s="213"/>
    </row>
    <row r="404" spans="1:9" ht="12.75">
      <c r="A404" s="236"/>
      <c r="B404" s="232"/>
      <c r="C404" s="233"/>
      <c r="D404" s="233">
        <v>4237</v>
      </c>
      <c r="E404" s="241" t="s">
        <v>832</v>
      </c>
      <c r="F404" s="240"/>
      <c r="G404" s="228">
        <f t="shared" si="12"/>
        <v>1500</v>
      </c>
      <c r="H404" s="228">
        <v>1500</v>
      </c>
      <c r="I404" s="213"/>
    </row>
    <row r="405" spans="1:9" ht="12.75">
      <c r="A405" s="236"/>
      <c r="B405" s="232"/>
      <c r="C405" s="233"/>
      <c r="D405" s="233">
        <v>4239</v>
      </c>
      <c r="E405" s="241" t="s">
        <v>833</v>
      </c>
      <c r="F405" s="240"/>
      <c r="G405" s="228">
        <f t="shared" si="12"/>
        <v>3000</v>
      </c>
      <c r="H405" s="228">
        <v>3000</v>
      </c>
      <c r="I405" s="213"/>
    </row>
    <row r="406" spans="1:9" ht="12.75">
      <c r="A406" s="236"/>
      <c r="B406" s="232"/>
      <c r="C406" s="233"/>
      <c r="D406" s="233">
        <v>4261</v>
      </c>
      <c r="E406" s="241" t="s">
        <v>840</v>
      </c>
      <c r="F406" s="240"/>
      <c r="G406" s="228">
        <f t="shared" si="12"/>
        <v>0</v>
      </c>
      <c r="H406" s="228">
        <v>0</v>
      </c>
      <c r="I406" s="213"/>
    </row>
    <row r="407" spans="1:9" ht="12.75">
      <c r="A407" s="236"/>
      <c r="B407" s="232"/>
      <c r="C407" s="233"/>
      <c r="D407" s="233">
        <v>4269</v>
      </c>
      <c r="E407" s="241" t="s">
        <v>847</v>
      </c>
      <c r="F407" s="240"/>
      <c r="G407" s="228">
        <f t="shared" si="12"/>
        <v>500</v>
      </c>
      <c r="H407" s="228">
        <v>500</v>
      </c>
      <c r="I407" s="213"/>
    </row>
    <row r="408" spans="1:9" ht="12.75">
      <c r="A408" s="236">
        <v>2825</v>
      </c>
      <c r="B408" s="232" t="s">
        <v>153</v>
      </c>
      <c r="C408" s="233">
        <v>2</v>
      </c>
      <c r="D408" s="233">
        <v>5</v>
      </c>
      <c r="E408" s="239" t="s">
        <v>743</v>
      </c>
      <c r="F408" s="242"/>
      <c r="G408" s="228">
        <f t="shared" si="11"/>
        <v>0</v>
      </c>
      <c r="H408" s="213">
        <f>SUM(H410:H410)</f>
        <v>0</v>
      </c>
      <c r="I408" s="213">
        <f>SUM(I410:I410)</f>
        <v>0</v>
      </c>
    </row>
    <row r="409" spans="1:9" ht="25.5">
      <c r="A409" s="236"/>
      <c r="B409" s="232"/>
      <c r="C409" s="233"/>
      <c r="D409" s="233"/>
      <c r="E409" s="239" t="s">
        <v>966</v>
      </c>
      <c r="F409" s="240"/>
      <c r="G409" s="228"/>
      <c r="H409" s="213"/>
      <c r="I409" s="213"/>
    </row>
    <row r="410" spans="1:9" ht="12.75">
      <c r="A410" s="236"/>
      <c r="B410" s="232"/>
      <c r="C410" s="233"/>
      <c r="D410" s="233"/>
      <c r="E410" s="239" t="s">
        <v>125</v>
      </c>
      <c r="F410" s="240"/>
      <c r="G410" s="228">
        <f t="shared" si="11"/>
        <v>0</v>
      </c>
      <c r="H410" s="213"/>
      <c r="I410" s="213"/>
    </row>
    <row r="411" spans="1:9" ht="12.75">
      <c r="A411" s="236">
        <v>2826</v>
      </c>
      <c r="B411" s="232" t="s">
        <v>153</v>
      </c>
      <c r="C411" s="233">
        <v>2</v>
      </c>
      <c r="D411" s="233">
        <v>6</v>
      </c>
      <c r="E411" s="239" t="s">
        <v>744</v>
      </c>
      <c r="F411" s="242"/>
      <c r="G411" s="228">
        <f t="shared" si="11"/>
        <v>0</v>
      </c>
      <c r="H411" s="213">
        <f>SUM(H413:H413)</f>
        <v>0</v>
      </c>
      <c r="I411" s="213">
        <f>SUM(I413:I413)</f>
        <v>0</v>
      </c>
    </row>
    <row r="412" spans="1:9" ht="25.5">
      <c r="A412" s="236"/>
      <c r="B412" s="232"/>
      <c r="C412" s="233"/>
      <c r="D412" s="233"/>
      <c r="E412" s="239" t="s">
        <v>966</v>
      </c>
      <c r="F412" s="240"/>
      <c r="G412" s="228"/>
      <c r="H412" s="213"/>
      <c r="I412" s="213"/>
    </row>
    <row r="413" spans="1:9" ht="12.75">
      <c r="A413" s="236"/>
      <c r="B413" s="232"/>
      <c r="C413" s="233"/>
      <c r="D413" s="233"/>
      <c r="E413" s="239" t="s">
        <v>125</v>
      </c>
      <c r="F413" s="240"/>
      <c r="G413" s="228">
        <f t="shared" si="11"/>
        <v>0</v>
      </c>
      <c r="H413" s="213"/>
      <c r="I413" s="213"/>
    </row>
    <row r="414" spans="1:9" ht="25.5">
      <c r="A414" s="236">
        <v>2827</v>
      </c>
      <c r="B414" s="232" t="s">
        <v>153</v>
      </c>
      <c r="C414" s="233">
        <v>2</v>
      </c>
      <c r="D414" s="233">
        <v>7</v>
      </c>
      <c r="E414" s="239" t="s">
        <v>745</v>
      </c>
      <c r="F414" s="242"/>
      <c r="G414" s="228">
        <f t="shared" si="11"/>
        <v>0</v>
      </c>
      <c r="H414" s="228">
        <f>SUM(H416:H416)</f>
        <v>0</v>
      </c>
      <c r="I414" s="228">
        <f>SUM(I416:I416)</f>
        <v>0</v>
      </c>
    </row>
    <row r="415" spans="1:9" ht="25.5">
      <c r="A415" s="236"/>
      <c r="B415" s="232"/>
      <c r="C415" s="233"/>
      <c r="D415" s="233"/>
      <c r="E415" s="239" t="s">
        <v>966</v>
      </c>
      <c r="F415" s="240"/>
      <c r="G415" s="228"/>
      <c r="H415" s="213"/>
      <c r="I415" s="213"/>
    </row>
    <row r="416" spans="1:9" ht="12.75">
      <c r="A416" s="236"/>
      <c r="B416" s="232"/>
      <c r="C416" s="233"/>
      <c r="D416" s="233"/>
      <c r="E416" s="239" t="s">
        <v>125</v>
      </c>
      <c r="F416" s="240"/>
      <c r="G416" s="228">
        <f t="shared" si="11"/>
        <v>0</v>
      </c>
      <c r="H416" s="213"/>
      <c r="I416" s="213">
        <v>0</v>
      </c>
    </row>
    <row r="417" spans="1:9" ht="25.5">
      <c r="A417" s="236">
        <v>2830</v>
      </c>
      <c r="B417" s="232" t="s">
        <v>153</v>
      </c>
      <c r="C417" s="233">
        <v>3</v>
      </c>
      <c r="D417" s="233">
        <v>0</v>
      </c>
      <c r="E417" s="237" t="s">
        <v>746</v>
      </c>
      <c r="F417" s="249" t="s">
        <v>400</v>
      </c>
      <c r="G417" s="228">
        <f t="shared" si="11"/>
        <v>0</v>
      </c>
      <c r="H417" s="213">
        <f>SUM(H418,H421,H424)</f>
        <v>0</v>
      </c>
      <c r="I417" s="213">
        <f>SUM(I418,I421,I424)</f>
        <v>0</v>
      </c>
    </row>
    <row r="418" spans="1:9" ht="12.75">
      <c r="A418" s="236">
        <v>2831</v>
      </c>
      <c r="B418" s="232" t="s">
        <v>153</v>
      </c>
      <c r="C418" s="233">
        <v>3</v>
      </c>
      <c r="D418" s="233">
        <v>1</v>
      </c>
      <c r="E418" s="239" t="s">
        <v>747</v>
      </c>
      <c r="F418" s="249"/>
      <c r="G418" s="228">
        <f t="shared" si="11"/>
        <v>0</v>
      </c>
      <c r="H418" s="213">
        <f>SUM(H420:H420)</f>
        <v>0</v>
      </c>
      <c r="I418" s="213">
        <f>SUM(I420:I420)</f>
        <v>0</v>
      </c>
    </row>
    <row r="419" spans="1:9" ht="25.5">
      <c r="A419" s="236"/>
      <c r="B419" s="232"/>
      <c r="C419" s="233"/>
      <c r="D419" s="233"/>
      <c r="E419" s="239" t="s">
        <v>966</v>
      </c>
      <c r="F419" s="240"/>
      <c r="G419" s="228"/>
      <c r="H419" s="213"/>
      <c r="I419" s="213"/>
    </row>
    <row r="420" spans="1:9" ht="12.75">
      <c r="A420" s="236"/>
      <c r="B420" s="232"/>
      <c r="C420" s="233"/>
      <c r="D420" s="233"/>
      <c r="E420" s="239" t="s">
        <v>125</v>
      </c>
      <c r="F420" s="240"/>
      <c r="G420" s="228">
        <f t="shared" si="11"/>
        <v>0</v>
      </c>
      <c r="H420" s="213"/>
      <c r="I420" s="213"/>
    </row>
    <row r="421" spans="1:9" ht="12.75">
      <c r="A421" s="236">
        <v>2832</v>
      </c>
      <c r="B421" s="232" t="s">
        <v>153</v>
      </c>
      <c r="C421" s="233">
        <v>3</v>
      </c>
      <c r="D421" s="233">
        <v>2</v>
      </c>
      <c r="E421" s="239" t="s">
        <v>748</v>
      </c>
      <c r="F421" s="249"/>
      <c r="G421" s="228">
        <f t="shared" si="11"/>
        <v>0</v>
      </c>
      <c r="H421" s="213">
        <f>SUM(H423:H423)</f>
        <v>0</v>
      </c>
      <c r="I421" s="213">
        <f>SUM(I423:I423)</f>
        <v>0</v>
      </c>
    </row>
    <row r="422" spans="1:9" ht="25.5">
      <c r="A422" s="236"/>
      <c r="B422" s="232"/>
      <c r="C422" s="233"/>
      <c r="D422" s="233"/>
      <c r="E422" s="239" t="s">
        <v>966</v>
      </c>
      <c r="F422" s="240"/>
      <c r="G422" s="228"/>
      <c r="H422" s="213"/>
      <c r="I422" s="213"/>
    </row>
    <row r="423" spans="1:9" ht="12.75">
      <c r="A423" s="236"/>
      <c r="B423" s="232"/>
      <c r="C423" s="233"/>
      <c r="D423" s="233"/>
      <c r="E423" s="239" t="s">
        <v>125</v>
      </c>
      <c r="F423" s="240"/>
      <c r="G423" s="228">
        <f t="shared" si="11"/>
        <v>0</v>
      </c>
      <c r="H423" s="213"/>
      <c r="I423" s="213"/>
    </row>
    <row r="424" spans="1:9" ht="12.75">
      <c r="A424" s="236">
        <v>2833</v>
      </c>
      <c r="B424" s="232" t="s">
        <v>153</v>
      </c>
      <c r="C424" s="233">
        <v>3</v>
      </c>
      <c r="D424" s="233">
        <v>3</v>
      </c>
      <c r="E424" s="239" t="s">
        <v>749</v>
      </c>
      <c r="F424" s="242" t="s">
        <v>401</v>
      </c>
      <c r="G424" s="228">
        <f t="shared" si="11"/>
        <v>0</v>
      </c>
      <c r="H424" s="213">
        <f>SUM(H426:H426)</f>
        <v>0</v>
      </c>
      <c r="I424" s="213">
        <f>SUM(I426:I426)</f>
        <v>0</v>
      </c>
    </row>
    <row r="425" spans="1:9" ht="25.5">
      <c r="A425" s="236"/>
      <c r="B425" s="232"/>
      <c r="C425" s="233"/>
      <c r="D425" s="233"/>
      <c r="E425" s="239" t="s">
        <v>966</v>
      </c>
      <c r="F425" s="240"/>
      <c r="G425" s="228"/>
      <c r="H425" s="213"/>
      <c r="I425" s="213"/>
    </row>
    <row r="426" spans="1:9" ht="12.75">
      <c r="A426" s="236"/>
      <c r="B426" s="232"/>
      <c r="C426" s="233"/>
      <c r="D426" s="233"/>
      <c r="E426" s="239" t="s">
        <v>125</v>
      </c>
      <c r="F426" s="240"/>
      <c r="G426" s="228">
        <f t="shared" si="11"/>
        <v>0</v>
      </c>
      <c r="H426" s="213"/>
      <c r="I426" s="213"/>
    </row>
    <row r="427" spans="1:9" ht="12.75">
      <c r="A427" s="236">
        <v>2840</v>
      </c>
      <c r="B427" s="232" t="s">
        <v>153</v>
      </c>
      <c r="C427" s="233">
        <v>4</v>
      </c>
      <c r="D427" s="233">
        <v>0</v>
      </c>
      <c r="E427" s="237" t="s">
        <v>750</v>
      </c>
      <c r="F427" s="249" t="s">
        <v>402</v>
      </c>
      <c r="G427" s="228">
        <f t="shared" si="11"/>
        <v>500</v>
      </c>
      <c r="H427" s="228">
        <f>SUM(H428,H431,H434)</f>
        <v>500</v>
      </c>
      <c r="I427" s="228">
        <f>SUM(I428,I431,I434)</f>
        <v>0</v>
      </c>
    </row>
    <row r="428" spans="1:9" ht="12.75">
      <c r="A428" s="236">
        <v>2841</v>
      </c>
      <c r="B428" s="232" t="s">
        <v>153</v>
      </c>
      <c r="C428" s="233">
        <v>4</v>
      </c>
      <c r="D428" s="233">
        <v>1</v>
      </c>
      <c r="E428" s="239" t="s">
        <v>751</v>
      </c>
      <c r="F428" s="249"/>
      <c r="G428" s="228">
        <f t="shared" si="11"/>
        <v>0</v>
      </c>
      <c r="H428" s="213">
        <f>SUM(H430:H430)</f>
        <v>0</v>
      </c>
      <c r="I428" s="213">
        <f>SUM(I430:I430)</f>
        <v>0</v>
      </c>
    </row>
    <row r="429" spans="1:9" ht="25.5">
      <c r="A429" s="236"/>
      <c r="B429" s="232"/>
      <c r="C429" s="233"/>
      <c r="D429" s="233"/>
      <c r="E429" s="239" t="s">
        <v>966</v>
      </c>
      <c r="F429" s="240"/>
      <c r="G429" s="228"/>
      <c r="H429" s="213"/>
      <c r="I429" s="213"/>
    </row>
    <row r="430" spans="1:9" ht="12.75">
      <c r="A430" s="236"/>
      <c r="B430" s="232"/>
      <c r="C430" s="233"/>
      <c r="D430" s="233"/>
      <c r="E430" s="239" t="s">
        <v>125</v>
      </c>
      <c r="F430" s="240"/>
      <c r="G430" s="228">
        <f t="shared" si="11"/>
        <v>0</v>
      </c>
      <c r="H430" s="213"/>
      <c r="I430" s="213"/>
    </row>
    <row r="431" spans="1:9" ht="25.5">
      <c r="A431" s="236">
        <v>2842</v>
      </c>
      <c r="B431" s="232" t="s">
        <v>153</v>
      </c>
      <c r="C431" s="233">
        <v>4</v>
      </c>
      <c r="D431" s="233">
        <v>2</v>
      </c>
      <c r="E431" s="239" t="s">
        <v>752</v>
      </c>
      <c r="F431" s="249"/>
      <c r="G431" s="228">
        <f t="shared" si="11"/>
        <v>500</v>
      </c>
      <c r="H431" s="228">
        <f>SUM(H433:H433)</f>
        <v>500</v>
      </c>
      <c r="I431" s="228">
        <f>SUM(I433:I433)</f>
        <v>0</v>
      </c>
    </row>
    <row r="432" spans="1:9" ht="16.5">
      <c r="A432" s="236"/>
      <c r="B432" s="232"/>
      <c r="C432" s="233"/>
      <c r="D432" s="233"/>
      <c r="E432" s="268" t="s">
        <v>966</v>
      </c>
      <c r="F432" s="240"/>
      <c r="G432" s="228"/>
      <c r="H432" s="228"/>
      <c r="I432" s="228"/>
    </row>
    <row r="433" spans="1:9" ht="24" customHeight="1">
      <c r="A433" s="236"/>
      <c r="B433" s="232"/>
      <c r="C433" s="233"/>
      <c r="D433" s="233">
        <v>4819</v>
      </c>
      <c r="E433" s="241" t="s">
        <v>902</v>
      </c>
      <c r="F433" s="240"/>
      <c r="G433" s="228">
        <f t="shared" si="11"/>
        <v>500</v>
      </c>
      <c r="H433" s="228">
        <v>500</v>
      </c>
      <c r="I433" s="228"/>
    </row>
    <row r="434" spans="1:9" ht="0.75" customHeight="1">
      <c r="A434" s="236">
        <v>2843</v>
      </c>
      <c r="B434" s="232" t="s">
        <v>153</v>
      </c>
      <c r="C434" s="233">
        <v>4</v>
      </c>
      <c r="D434" s="233">
        <v>3</v>
      </c>
      <c r="E434" s="239" t="s">
        <v>753</v>
      </c>
      <c r="F434" s="242" t="s">
        <v>403</v>
      </c>
      <c r="G434" s="228">
        <f aca="true" t="shared" si="13" ref="G434:G493">SUM(H434:I434)</f>
        <v>0</v>
      </c>
      <c r="H434" s="213">
        <f>SUM(H436:H436)</f>
        <v>0</v>
      </c>
      <c r="I434" s="213">
        <f>SUM(I436:I436)</f>
        <v>0</v>
      </c>
    </row>
    <row r="435" spans="1:9" ht="24" customHeight="1" hidden="1">
      <c r="A435" s="236"/>
      <c r="B435" s="232"/>
      <c r="C435" s="233"/>
      <c r="D435" s="233"/>
      <c r="E435" s="239" t="s">
        <v>966</v>
      </c>
      <c r="F435" s="240"/>
      <c r="G435" s="228"/>
      <c r="H435" s="213"/>
      <c r="I435" s="213"/>
    </row>
    <row r="436" spans="1:9" ht="12.75" hidden="1">
      <c r="A436" s="236"/>
      <c r="B436" s="232"/>
      <c r="C436" s="233"/>
      <c r="D436" s="233"/>
      <c r="E436" s="239" t="s">
        <v>125</v>
      </c>
      <c r="F436" s="240"/>
      <c r="G436" s="228">
        <f t="shared" si="13"/>
        <v>0</v>
      </c>
      <c r="H436" s="213"/>
      <c r="I436" s="213"/>
    </row>
    <row r="437" spans="1:9" ht="25.5" customHeight="1" hidden="1">
      <c r="A437" s="236">
        <v>2850</v>
      </c>
      <c r="B437" s="232" t="s">
        <v>153</v>
      </c>
      <c r="C437" s="233">
        <v>5</v>
      </c>
      <c r="D437" s="233">
        <v>0</v>
      </c>
      <c r="E437" s="255" t="s">
        <v>754</v>
      </c>
      <c r="F437" s="249" t="s">
        <v>404</v>
      </c>
      <c r="G437" s="228">
        <f t="shared" si="13"/>
        <v>0</v>
      </c>
      <c r="H437" s="213">
        <f>SUM(H438)</f>
        <v>0</v>
      </c>
      <c r="I437" s="213">
        <f>SUM(I438)</f>
        <v>0</v>
      </c>
    </row>
    <row r="438" spans="1:9" ht="25.5" hidden="1">
      <c r="A438" s="236">
        <v>2851</v>
      </c>
      <c r="B438" s="232" t="s">
        <v>153</v>
      </c>
      <c r="C438" s="233">
        <v>5</v>
      </c>
      <c r="D438" s="233">
        <v>1</v>
      </c>
      <c r="E438" s="256" t="s">
        <v>755</v>
      </c>
      <c r="F438" s="242" t="s">
        <v>405</v>
      </c>
      <c r="G438" s="228">
        <f t="shared" si="13"/>
        <v>0</v>
      </c>
      <c r="H438" s="213">
        <f>SUM(H440:H440)</f>
        <v>0</v>
      </c>
      <c r="I438" s="213">
        <f>SUM(I440:I440)</f>
        <v>0</v>
      </c>
    </row>
    <row r="439" spans="1:9" ht="23.25" customHeight="1" hidden="1">
      <c r="A439" s="236"/>
      <c r="B439" s="232"/>
      <c r="C439" s="233"/>
      <c r="D439" s="233"/>
      <c r="E439" s="239" t="s">
        <v>966</v>
      </c>
      <c r="F439" s="240"/>
      <c r="G439" s="228"/>
      <c r="H439" s="213"/>
      <c r="I439" s="213"/>
    </row>
    <row r="440" spans="1:9" ht="12.75" hidden="1">
      <c r="A440" s="236"/>
      <c r="B440" s="232"/>
      <c r="C440" s="233"/>
      <c r="D440" s="233"/>
      <c r="E440" s="239" t="s">
        <v>125</v>
      </c>
      <c r="F440" s="240"/>
      <c r="G440" s="228">
        <f t="shared" si="13"/>
        <v>0</v>
      </c>
      <c r="H440" s="213">
        <v>0</v>
      </c>
      <c r="I440" s="213">
        <v>0</v>
      </c>
    </row>
    <row r="441" spans="1:9" ht="15.75" customHeight="1">
      <c r="A441" s="236">
        <v>2860</v>
      </c>
      <c r="B441" s="232" t="s">
        <v>153</v>
      </c>
      <c r="C441" s="233">
        <v>6</v>
      </c>
      <c r="D441" s="233">
        <v>0</v>
      </c>
      <c r="E441" s="255" t="s">
        <v>756</v>
      </c>
      <c r="F441" s="249" t="s">
        <v>42</v>
      </c>
      <c r="G441" s="228">
        <f t="shared" si="13"/>
        <v>42000</v>
      </c>
      <c r="H441" s="213">
        <f>SUM(H442)</f>
        <v>0</v>
      </c>
      <c r="I441" s="213">
        <f>SUM(I442)</f>
        <v>42000</v>
      </c>
    </row>
    <row r="442" spans="1:9" ht="12.75">
      <c r="A442" s="236">
        <v>2861</v>
      </c>
      <c r="B442" s="232" t="s">
        <v>153</v>
      </c>
      <c r="C442" s="233">
        <v>6</v>
      </c>
      <c r="D442" s="233">
        <v>1</v>
      </c>
      <c r="E442" s="256" t="s">
        <v>757</v>
      </c>
      <c r="F442" s="242" t="s">
        <v>43</v>
      </c>
      <c r="G442" s="228">
        <f t="shared" si="13"/>
        <v>42000</v>
      </c>
      <c r="H442" s="213">
        <v>0</v>
      </c>
      <c r="I442" s="213">
        <f>SUM(I444:I444)</f>
        <v>42000</v>
      </c>
    </row>
    <row r="443" spans="1:9" ht="15" customHeight="1">
      <c r="A443" s="236"/>
      <c r="B443" s="232"/>
      <c r="C443" s="233"/>
      <c r="D443" s="233"/>
      <c r="E443" s="239" t="s">
        <v>966</v>
      </c>
      <c r="F443" s="240"/>
      <c r="G443" s="228"/>
      <c r="H443" s="213"/>
      <c r="I443" s="213"/>
    </row>
    <row r="444" spans="1:9" ht="12.75">
      <c r="A444" s="236"/>
      <c r="B444" s="232"/>
      <c r="C444" s="233"/>
      <c r="D444" s="233">
        <v>5112</v>
      </c>
      <c r="E444" s="241" t="s">
        <v>978</v>
      </c>
      <c r="F444" s="240"/>
      <c r="G444" s="228">
        <f t="shared" si="13"/>
        <v>42000</v>
      </c>
      <c r="H444" s="213"/>
      <c r="I444" s="213">
        <v>42000</v>
      </c>
    </row>
    <row r="445" spans="1:9" s="235" customFormat="1" ht="38.25">
      <c r="A445" s="247">
        <v>2900</v>
      </c>
      <c r="B445" s="232" t="s">
        <v>154</v>
      </c>
      <c r="C445" s="233">
        <v>0</v>
      </c>
      <c r="D445" s="233">
        <v>0</v>
      </c>
      <c r="E445" s="226" t="s">
        <v>976</v>
      </c>
      <c r="F445" s="222" t="s">
        <v>44</v>
      </c>
      <c r="G445" s="228">
        <f t="shared" si="13"/>
        <v>189163</v>
      </c>
      <c r="H445" s="228">
        <f>SUM(H446,H457,H465,H472,H479,H490,H494,H498)</f>
        <v>151413</v>
      </c>
      <c r="I445" s="228">
        <f>SUM(I446,I457,I465,I472,I479,I490,I494,I498)</f>
        <v>37750</v>
      </c>
    </row>
    <row r="446" spans="1:9" ht="12" customHeight="1">
      <c r="A446" s="236">
        <v>2910</v>
      </c>
      <c r="B446" s="232" t="s">
        <v>154</v>
      </c>
      <c r="C446" s="233">
        <v>1</v>
      </c>
      <c r="D446" s="233">
        <v>0</v>
      </c>
      <c r="E446" s="237" t="s">
        <v>759</v>
      </c>
      <c r="F446" s="237" t="s">
        <v>45</v>
      </c>
      <c r="G446" s="228">
        <f t="shared" si="13"/>
        <v>170475</v>
      </c>
      <c r="H446" s="213">
        <f>SUM(H447,H454)</f>
        <v>133225</v>
      </c>
      <c r="I446" s="213">
        <f>SUM(I447,I454)</f>
        <v>37250</v>
      </c>
    </row>
    <row r="447" spans="1:9" ht="12.75">
      <c r="A447" s="236">
        <v>2911</v>
      </c>
      <c r="B447" s="232" t="s">
        <v>154</v>
      </c>
      <c r="C447" s="233">
        <v>1</v>
      </c>
      <c r="D447" s="233">
        <v>1</v>
      </c>
      <c r="E447" s="239" t="s">
        <v>760</v>
      </c>
      <c r="F447" s="242" t="s">
        <v>46</v>
      </c>
      <c r="G447" s="228">
        <f t="shared" si="13"/>
        <v>170475</v>
      </c>
      <c r="H447" s="228">
        <f>SUM(H448,H449)</f>
        <v>133225</v>
      </c>
      <c r="I447" s="213">
        <f>SUM(I449:I453)</f>
        <v>37250</v>
      </c>
    </row>
    <row r="448" spans="1:9" ht="18" customHeight="1">
      <c r="A448" s="236"/>
      <c r="B448" s="232"/>
      <c r="C448" s="233"/>
      <c r="D448" s="233"/>
      <c r="E448" s="239" t="s">
        <v>966</v>
      </c>
      <c r="F448" s="240"/>
      <c r="G448" s="228"/>
      <c r="H448" s="213"/>
      <c r="I448" s="213"/>
    </row>
    <row r="449" spans="1:9" ht="22.5" customHeight="1">
      <c r="A449" s="236"/>
      <c r="B449" s="232"/>
      <c r="C449" s="233"/>
      <c r="D449" s="233">
        <v>4511</v>
      </c>
      <c r="E449" s="241" t="s">
        <v>861</v>
      </c>
      <c r="F449" s="240"/>
      <c r="G449" s="228">
        <f t="shared" si="13"/>
        <v>133225</v>
      </c>
      <c r="H449" s="228">
        <v>133225</v>
      </c>
      <c r="I449" s="213"/>
    </row>
    <row r="450" spans="1:9" ht="17.25" customHeight="1">
      <c r="A450" s="236"/>
      <c r="B450" s="232"/>
      <c r="C450" s="233"/>
      <c r="D450" s="233">
        <v>5113</v>
      </c>
      <c r="E450" s="267" t="s">
        <v>925</v>
      </c>
      <c r="F450" s="234"/>
      <c r="G450" s="228">
        <f t="shared" si="13"/>
        <v>30000</v>
      </c>
      <c r="H450" s="228">
        <v>0</v>
      </c>
      <c r="I450" s="228">
        <v>30000</v>
      </c>
    </row>
    <row r="451" spans="1:9" ht="12.75">
      <c r="A451" s="236"/>
      <c r="B451" s="232"/>
      <c r="C451" s="233"/>
      <c r="D451" s="233">
        <v>5122</v>
      </c>
      <c r="E451" s="241" t="s">
        <v>928</v>
      </c>
      <c r="F451" s="257"/>
      <c r="G451" s="228">
        <f t="shared" si="13"/>
        <v>3700</v>
      </c>
      <c r="H451" s="228">
        <v>0</v>
      </c>
      <c r="I451" s="228">
        <v>3700</v>
      </c>
    </row>
    <row r="452" spans="1:9" ht="12.75">
      <c r="A452" s="236"/>
      <c r="B452" s="232"/>
      <c r="C452" s="233"/>
      <c r="D452" s="233">
        <v>5129</v>
      </c>
      <c r="E452" s="241" t="s">
        <v>929</v>
      </c>
      <c r="F452" s="257"/>
      <c r="G452" s="228">
        <f t="shared" si="13"/>
        <v>2000</v>
      </c>
      <c r="H452" s="228"/>
      <c r="I452" s="228">
        <v>2000</v>
      </c>
    </row>
    <row r="453" spans="1:9" ht="12.75">
      <c r="A453" s="236"/>
      <c r="B453" s="232"/>
      <c r="C453" s="233"/>
      <c r="D453" s="233">
        <v>5134</v>
      </c>
      <c r="E453" s="241" t="s">
        <v>934</v>
      </c>
      <c r="F453" s="257"/>
      <c r="G453" s="228">
        <f t="shared" si="13"/>
        <v>1550</v>
      </c>
      <c r="H453" s="228"/>
      <c r="I453" s="228">
        <v>1550</v>
      </c>
    </row>
    <row r="454" spans="1:9" ht="0.75" customHeight="1">
      <c r="A454" s="236">
        <v>2912</v>
      </c>
      <c r="B454" s="232" t="s">
        <v>154</v>
      </c>
      <c r="C454" s="233">
        <v>1</v>
      </c>
      <c r="D454" s="233">
        <v>2</v>
      </c>
      <c r="E454" s="239" t="s">
        <v>761</v>
      </c>
      <c r="F454" s="242" t="s">
        <v>47</v>
      </c>
      <c r="G454" s="228">
        <f t="shared" si="13"/>
        <v>0</v>
      </c>
      <c r="H454" s="228">
        <f>SUM(H456:H456)</f>
        <v>0</v>
      </c>
      <c r="I454" s="228" t="s">
        <v>169</v>
      </c>
    </row>
    <row r="455" spans="1:9" ht="22.5" customHeight="1" hidden="1">
      <c r="A455" s="236"/>
      <c r="B455" s="232"/>
      <c r="C455" s="233"/>
      <c r="D455" s="233"/>
      <c r="E455" s="239" t="s">
        <v>966</v>
      </c>
      <c r="F455" s="240"/>
      <c r="G455" s="228"/>
      <c r="H455" s="213"/>
      <c r="I455" s="213"/>
    </row>
    <row r="456" spans="1:9" ht="12.75" hidden="1">
      <c r="A456" s="236"/>
      <c r="B456" s="232"/>
      <c r="C456" s="233"/>
      <c r="D456" s="233"/>
      <c r="E456" s="239" t="s">
        <v>125</v>
      </c>
      <c r="F456" s="240"/>
      <c r="G456" s="228">
        <f t="shared" si="13"/>
        <v>0</v>
      </c>
      <c r="H456" s="213"/>
      <c r="I456" s="213"/>
    </row>
    <row r="457" spans="1:9" ht="15" customHeight="1">
      <c r="A457" s="236">
        <v>2920</v>
      </c>
      <c r="B457" s="232" t="s">
        <v>154</v>
      </c>
      <c r="C457" s="233">
        <v>2</v>
      </c>
      <c r="D457" s="233">
        <v>0</v>
      </c>
      <c r="E457" s="258" t="s">
        <v>762</v>
      </c>
      <c r="F457" s="237" t="s">
        <v>48</v>
      </c>
      <c r="G457" s="228">
        <f t="shared" si="13"/>
        <v>0</v>
      </c>
      <c r="H457" s="228">
        <f>SUM(H458,H461)</f>
        <v>0</v>
      </c>
      <c r="I457" s="228">
        <f>SUM(I458,I461)</f>
        <v>0</v>
      </c>
    </row>
    <row r="458" spans="1:9" ht="20.25" customHeight="1">
      <c r="A458" s="236">
        <v>2921</v>
      </c>
      <c r="B458" s="232" t="s">
        <v>154</v>
      </c>
      <c r="C458" s="233">
        <v>2</v>
      </c>
      <c r="D458" s="233">
        <v>1</v>
      </c>
      <c r="E458" s="259" t="s">
        <v>763</v>
      </c>
      <c r="F458" s="242" t="s">
        <v>49</v>
      </c>
      <c r="G458" s="228">
        <f t="shared" si="13"/>
        <v>0</v>
      </c>
      <c r="H458" s="228">
        <f>SUM(H460:H460)</f>
        <v>0</v>
      </c>
      <c r="I458" s="228">
        <f>SUM(I460:I460)</f>
        <v>0</v>
      </c>
    </row>
    <row r="459" spans="1:9" ht="21" customHeight="1">
      <c r="A459" s="236"/>
      <c r="B459" s="232"/>
      <c r="C459" s="233"/>
      <c r="D459" s="233"/>
      <c r="E459" s="239" t="s">
        <v>966</v>
      </c>
      <c r="F459" s="240"/>
      <c r="G459" s="228">
        <f t="shared" si="13"/>
        <v>0</v>
      </c>
      <c r="H459" s="213"/>
      <c r="I459" s="213"/>
    </row>
    <row r="460" spans="1:9" ht="18" customHeight="1">
      <c r="A460" s="236"/>
      <c r="B460" s="232"/>
      <c r="C460" s="233"/>
      <c r="D460" s="233"/>
      <c r="E460" s="239" t="s">
        <v>125</v>
      </c>
      <c r="F460" s="240"/>
      <c r="G460" s="228">
        <f t="shared" si="13"/>
        <v>0</v>
      </c>
      <c r="H460" s="213"/>
      <c r="I460" s="213"/>
    </row>
    <row r="461" spans="1:9" ht="10.5" customHeight="1">
      <c r="A461" s="236">
        <v>2922</v>
      </c>
      <c r="B461" s="232" t="s">
        <v>154</v>
      </c>
      <c r="C461" s="233">
        <v>2</v>
      </c>
      <c r="D461" s="233">
        <v>2</v>
      </c>
      <c r="E461" s="259" t="s">
        <v>764</v>
      </c>
      <c r="F461" s="242" t="s">
        <v>50</v>
      </c>
      <c r="G461" s="228">
        <f t="shared" si="13"/>
        <v>0</v>
      </c>
      <c r="H461" s="228">
        <f>SUM(H464:H464)</f>
        <v>0</v>
      </c>
      <c r="I461" s="228">
        <f>I463+I464</f>
        <v>0</v>
      </c>
    </row>
    <row r="462" spans="1:9" ht="13.5" customHeight="1">
      <c r="A462" s="236"/>
      <c r="B462" s="232"/>
      <c r="C462" s="233"/>
      <c r="D462" s="233"/>
      <c r="E462" s="239" t="s">
        <v>966</v>
      </c>
      <c r="F462" s="240"/>
      <c r="G462" s="228"/>
      <c r="H462" s="213"/>
      <c r="I462" s="213"/>
    </row>
    <row r="463" spans="1:9" ht="13.5" customHeight="1">
      <c r="A463" s="236"/>
      <c r="B463" s="232"/>
      <c r="C463" s="233"/>
      <c r="D463" s="233">
        <v>5112</v>
      </c>
      <c r="E463" s="241" t="s">
        <v>978</v>
      </c>
      <c r="F463" s="240"/>
      <c r="G463" s="228">
        <f>SUM(H463:I463)</f>
        <v>0</v>
      </c>
      <c r="H463" s="213"/>
      <c r="I463" s="213">
        <v>0</v>
      </c>
    </row>
    <row r="464" spans="1:9" ht="24" customHeight="1">
      <c r="A464" s="236"/>
      <c r="B464" s="232"/>
      <c r="C464" s="233"/>
      <c r="D464" s="233">
        <v>5134</v>
      </c>
      <c r="E464" s="241" t="s">
        <v>934</v>
      </c>
      <c r="F464" s="240"/>
      <c r="G464" s="228">
        <f>SUM(H464:I464)</f>
        <v>0</v>
      </c>
      <c r="H464" s="228">
        <v>0</v>
      </c>
      <c r="I464" s="228">
        <v>0</v>
      </c>
    </row>
    <row r="465" spans="1:9" ht="15.75" customHeight="1">
      <c r="A465" s="236">
        <v>2930</v>
      </c>
      <c r="B465" s="232" t="s">
        <v>154</v>
      </c>
      <c r="C465" s="233">
        <v>3</v>
      </c>
      <c r="D465" s="233">
        <v>0</v>
      </c>
      <c r="E465" s="237" t="s">
        <v>765</v>
      </c>
      <c r="F465" s="237" t="s">
        <v>51</v>
      </c>
      <c r="G465" s="228">
        <f t="shared" si="13"/>
        <v>0</v>
      </c>
      <c r="H465" s="228">
        <f>SUM(H466,H469)</f>
        <v>0</v>
      </c>
      <c r="I465" s="228">
        <f>SUM(I466,I469)</f>
        <v>0</v>
      </c>
    </row>
    <row r="466" spans="1:9" ht="0.75" customHeight="1" hidden="1">
      <c r="A466" s="236">
        <v>2931</v>
      </c>
      <c r="B466" s="232" t="s">
        <v>154</v>
      </c>
      <c r="C466" s="233">
        <v>3</v>
      </c>
      <c r="D466" s="233">
        <v>1</v>
      </c>
      <c r="E466" s="239" t="s">
        <v>766</v>
      </c>
      <c r="F466" s="242" t="s">
        <v>52</v>
      </c>
      <c r="G466" s="228">
        <f t="shared" si="13"/>
        <v>0</v>
      </c>
      <c r="H466" s="228">
        <f>SUM(H468:H468)</f>
        <v>0</v>
      </c>
      <c r="I466" s="228">
        <f>SUM(I468:I468)</f>
        <v>0</v>
      </c>
    </row>
    <row r="467" spans="1:9" ht="18.75" customHeight="1" hidden="1">
      <c r="A467" s="236"/>
      <c r="B467" s="232"/>
      <c r="C467" s="233"/>
      <c r="D467" s="233"/>
      <c r="E467" s="239" t="s">
        <v>966</v>
      </c>
      <c r="F467" s="240"/>
      <c r="G467" s="228"/>
      <c r="H467" s="213"/>
      <c r="I467" s="213"/>
    </row>
    <row r="468" spans="1:9" ht="14.25" customHeight="1" hidden="1">
      <c r="A468" s="236"/>
      <c r="B468" s="232"/>
      <c r="C468" s="233"/>
      <c r="D468" s="233"/>
      <c r="E468" s="239" t="s">
        <v>125</v>
      </c>
      <c r="F468" s="240"/>
      <c r="G468" s="228">
        <f t="shared" si="13"/>
        <v>0</v>
      </c>
      <c r="H468" s="213"/>
      <c r="I468" s="213"/>
    </row>
    <row r="469" spans="1:9" ht="11.25" customHeight="1" hidden="1">
      <c r="A469" s="236">
        <v>2932</v>
      </c>
      <c r="B469" s="232" t="s">
        <v>154</v>
      </c>
      <c r="C469" s="233">
        <v>3</v>
      </c>
      <c r="D469" s="233">
        <v>2</v>
      </c>
      <c r="E469" s="239" t="s">
        <v>767</v>
      </c>
      <c r="F469" s="242"/>
      <c r="G469" s="228">
        <f t="shared" si="13"/>
        <v>0</v>
      </c>
      <c r="H469" s="213">
        <f>SUM(H471:H471)</f>
        <v>0</v>
      </c>
      <c r="I469" s="213">
        <f>SUM(I471:I471)</f>
        <v>0</v>
      </c>
    </row>
    <row r="470" spans="1:9" ht="11.25" customHeight="1" hidden="1">
      <c r="A470" s="236"/>
      <c r="B470" s="232"/>
      <c r="C470" s="233"/>
      <c r="D470" s="233"/>
      <c r="E470" s="239" t="s">
        <v>966</v>
      </c>
      <c r="F470" s="240"/>
      <c r="G470" s="228"/>
      <c r="H470" s="213"/>
      <c r="I470" s="213"/>
    </row>
    <row r="471" spans="1:9" ht="15" customHeight="1" hidden="1">
      <c r="A471" s="236"/>
      <c r="B471" s="232"/>
      <c r="C471" s="233"/>
      <c r="D471" s="233"/>
      <c r="E471" s="239" t="s">
        <v>125</v>
      </c>
      <c r="F471" s="240"/>
      <c r="G471" s="228">
        <f t="shared" si="13"/>
        <v>0</v>
      </c>
      <c r="H471" s="213"/>
      <c r="I471" s="213"/>
    </row>
    <row r="472" spans="1:9" ht="12.75" customHeight="1" hidden="1">
      <c r="A472" s="236">
        <v>2940</v>
      </c>
      <c r="B472" s="232" t="s">
        <v>154</v>
      </c>
      <c r="C472" s="233">
        <v>4</v>
      </c>
      <c r="D472" s="233">
        <v>0</v>
      </c>
      <c r="E472" s="258" t="s">
        <v>768</v>
      </c>
      <c r="F472" s="237" t="s">
        <v>53</v>
      </c>
      <c r="G472" s="228">
        <f t="shared" si="13"/>
        <v>0</v>
      </c>
      <c r="H472" s="228">
        <f>SUM(H473,H476)</f>
        <v>0</v>
      </c>
      <c r="I472" s="228">
        <f>SUM(I473,I476)</f>
        <v>0</v>
      </c>
    </row>
    <row r="473" spans="1:9" ht="10.5" customHeight="1" hidden="1">
      <c r="A473" s="236">
        <v>2941</v>
      </c>
      <c r="B473" s="232" t="s">
        <v>154</v>
      </c>
      <c r="C473" s="233">
        <v>4</v>
      </c>
      <c r="D473" s="233">
        <v>1</v>
      </c>
      <c r="E473" s="259" t="s">
        <v>769</v>
      </c>
      <c r="F473" s="242" t="s">
        <v>54</v>
      </c>
      <c r="G473" s="228">
        <f t="shared" si="13"/>
        <v>0</v>
      </c>
      <c r="H473" s="228">
        <f>SUM(H475:H475)</f>
        <v>0</v>
      </c>
      <c r="I473" s="228">
        <f>SUM(I475:I475)</f>
        <v>0</v>
      </c>
    </row>
    <row r="474" spans="1:9" ht="11.25" customHeight="1" hidden="1">
      <c r="A474" s="236"/>
      <c r="B474" s="232"/>
      <c r="C474" s="233"/>
      <c r="D474" s="233"/>
      <c r="E474" s="239" t="s">
        <v>966</v>
      </c>
      <c r="F474" s="240"/>
      <c r="G474" s="228"/>
      <c r="H474" s="213"/>
      <c r="I474" s="213"/>
    </row>
    <row r="475" spans="1:9" ht="9" customHeight="1" hidden="1">
      <c r="A475" s="236"/>
      <c r="B475" s="232"/>
      <c r="C475" s="233"/>
      <c r="E475" s="256"/>
      <c r="F475" s="240"/>
      <c r="G475" s="228">
        <f t="shared" si="13"/>
        <v>0</v>
      </c>
      <c r="H475" s="228">
        <v>0</v>
      </c>
      <c r="I475" s="213"/>
    </row>
    <row r="476" spans="1:9" ht="10.5" customHeight="1" hidden="1">
      <c r="A476" s="236">
        <v>2942</v>
      </c>
      <c r="B476" s="232" t="s">
        <v>154</v>
      </c>
      <c r="C476" s="233">
        <v>4</v>
      </c>
      <c r="D476" s="233">
        <v>2</v>
      </c>
      <c r="E476" s="239" t="s">
        <v>770</v>
      </c>
      <c r="F476" s="242" t="s">
        <v>55</v>
      </c>
      <c r="G476" s="228">
        <f t="shared" si="13"/>
        <v>0</v>
      </c>
      <c r="H476" s="213">
        <f>SUM(H478:H478)</f>
        <v>0</v>
      </c>
      <c r="I476" s="213">
        <f>SUM(I478:I478)</f>
        <v>0</v>
      </c>
    </row>
    <row r="477" spans="1:9" ht="20.25" customHeight="1" hidden="1">
      <c r="A477" s="236"/>
      <c r="B477" s="232"/>
      <c r="C477" s="233"/>
      <c r="D477" s="233"/>
      <c r="E477" s="239" t="s">
        <v>966</v>
      </c>
      <c r="F477" s="240"/>
      <c r="G477" s="228"/>
      <c r="H477" s="213"/>
      <c r="I477" s="213"/>
    </row>
    <row r="478" spans="1:9" ht="16.5" customHeight="1" hidden="1">
      <c r="A478" s="236"/>
      <c r="B478" s="232"/>
      <c r="C478" s="233"/>
      <c r="D478" s="233"/>
      <c r="E478" s="239" t="s">
        <v>125</v>
      </c>
      <c r="F478" s="240"/>
      <c r="G478" s="228">
        <f t="shared" si="13"/>
        <v>0</v>
      </c>
      <c r="H478" s="213">
        <v>0</v>
      </c>
      <c r="I478" s="213">
        <v>0</v>
      </c>
    </row>
    <row r="479" spans="1:9" ht="12.75">
      <c r="A479" s="236">
        <v>2950</v>
      </c>
      <c r="B479" s="232" t="s">
        <v>154</v>
      </c>
      <c r="C479" s="233">
        <v>5</v>
      </c>
      <c r="D479" s="233">
        <v>0</v>
      </c>
      <c r="E479" s="237" t="s">
        <v>977</v>
      </c>
      <c r="F479" s="237" t="s">
        <v>56</v>
      </c>
      <c r="G479" s="228">
        <f t="shared" si="13"/>
        <v>18688</v>
      </c>
      <c r="H479" s="228">
        <f>SUM(H480,H487)</f>
        <v>18188</v>
      </c>
      <c r="I479" s="228">
        <f>SUM(I480,I487)</f>
        <v>500</v>
      </c>
    </row>
    <row r="480" spans="1:9" ht="12.75">
      <c r="A480" s="236">
        <v>2951</v>
      </c>
      <c r="B480" s="232" t="s">
        <v>154</v>
      </c>
      <c r="C480" s="233">
        <v>5</v>
      </c>
      <c r="D480" s="233">
        <v>1</v>
      </c>
      <c r="E480" s="239" t="s">
        <v>772</v>
      </c>
      <c r="F480" s="237"/>
      <c r="G480" s="228">
        <f t="shared" si="13"/>
        <v>18688</v>
      </c>
      <c r="H480" s="228">
        <f>SUM(H481,H482)</f>
        <v>18188</v>
      </c>
      <c r="I480" s="228">
        <f>SUM(I482:I486,I481)</f>
        <v>500</v>
      </c>
    </row>
    <row r="481" spans="1:9" ht="19.5" customHeight="1">
      <c r="A481" s="236"/>
      <c r="B481" s="232"/>
      <c r="C481" s="233"/>
      <c r="D481" s="233"/>
      <c r="E481" s="268" t="s">
        <v>966</v>
      </c>
      <c r="F481" s="240"/>
      <c r="G481" s="228">
        <f t="shared" si="13"/>
        <v>0</v>
      </c>
      <c r="H481" s="213"/>
      <c r="I481" s="213"/>
    </row>
    <row r="482" spans="1:9" ht="25.5">
      <c r="A482" s="236"/>
      <c r="B482" s="232"/>
      <c r="C482" s="233"/>
      <c r="D482" s="233">
        <v>4511</v>
      </c>
      <c r="E482" s="241" t="s">
        <v>861</v>
      </c>
      <c r="F482" s="240"/>
      <c r="G482" s="228">
        <f t="shared" si="13"/>
        <v>18188</v>
      </c>
      <c r="H482" s="228">
        <v>18188</v>
      </c>
      <c r="I482" s="228"/>
    </row>
    <row r="483" spans="1:9" ht="12.75">
      <c r="A483" s="236"/>
      <c r="B483" s="232"/>
      <c r="C483" s="233"/>
      <c r="D483" s="233">
        <v>5112</v>
      </c>
      <c r="E483" s="241" t="s">
        <v>978</v>
      </c>
      <c r="F483" s="240"/>
      <c r="G483" s="228">
        <f t="shared" si="13"/>
        <v>0</v>
      </c>
      <c r="H483" s="228"/>
      <c r="I483" s="228">
        <v>0</v>
      </c>
    </row>
    <row r="484" spans="1:9" ht="12.75">
      <c r="A484" s="236"/>
      <c r="B484" s="232"/>
      <c r="C484" s="233"/>
      <c r="D484" s="233">
        <v>5113</v>
      </c>
      <c r="E484" s="241" t="s">
        <v>925</v>
      </c>
      <c r="F484" s="240"/>
      <c r="G484" s="228"/>
      <c r="H484" s="228"/>
      <c r="I484" s="228"/>
    </row>
    <row r="485" spans="1:9" ht="12.75">
      <c r="A485" s="236"/>
      <c r="B485" s="232"/>
      <c r="C485" s="233"/>
      <c r="D485" s="233">
        <v>5122</v>
      </c>
      <c r="E485" s="267" t="s">
        <v>928</v>
      </c>
      <c r="F485" s="240"/>
      <c r="G485" s="228">
        <f>SUM(H485:I485)</f>
        <v>300</v>
      </c>
      <c r="H485" s="228">
        <v>0</v>
      </c>
      <c r="I485" s="228">
        <v>300</v>
      </c>
    </row>
    <row r="486" spans="1:9" ht="12.75">
      <c r="A486" s="236"/>
      <c r="B486" s="232"/>
      <c r="C486" s="233"/>
      <c r="D486" s="233">
        <v>5129</v>
      </c>
      <c r="E486" s="241" t="s">
        <v>929</v>
      </c>
      <c r="F486" s="240"/>
      <c r="G486" s="228">
        <f t="shared" si="13"/>
        <v>200</v>
      </c>
      <c r="H486" s="228">
        <v>0</v>
      </c>
      <c r="I486" s="228">
        <v>200</v>
      </c>
    </row>
    <row r="487" spans="1:9" ht="1.5" customHeight="1" hidden="1">
      <c r="A487" s="236">
        <v>2952</v>
      </c>
      <c r="B487" s="232" t="s">
        <v>154</v>
      </c>
      <c r="C487" s="233">
        <v>5</v>
      </c>
      <c r="D487" s="233">
        <v>2</v>
      </c>
      <c r="E487" s="239" t="s">
        <v>773</v>
      </c>
      <c r="F487" s="242" t="s">
        <v>57</v>
      </c>
      <c r="G487" s="228">
        <f t="shared" si="13"/>
        <v>0</v>
      </c>
      <c r="H487" s="228">
        <f>SUM(H489:H489)</f>
        <v>0</v>
      </c>
      <c r="I487" s="228">
        <f>SUM(I489:I489)</f>
        <v>0</v>
      </c>
    </row>
    <row r="488" spans="1:9" ht="24.75" customHeight="1" hidden="1">
      <c r="A488" s="236"/>
      <c r="B488" s="232"/>
      <c r="C488" s="233"/>
      <c r="D488" s="233"/>
      <c r="E488" s="239" t="s">
        <v>966</v>
      </c>
      <c r="F488" s="240"/>
      <c r="G488" s="228"/>
      <c r="H488" s="213"/>
      <c r="I488" s="213"/>
    </row>
    <row r="489" spans="1:9" ht="12.75" hidden="1">
      <c r="A489" s="236"/>
      <c r="B489" s="232"/>
      <c r="C489" s="233"/>
      <c r="D489" s="233"/>
      <c r="E489" s="239" t="s">
        <v>125</v>
      </c>
      <c r="F489" s="240"/>
      <c r="G489" s="228">
        <f t="shared" si="13"/>
        <v>0</v>
      </c>
      <c r="H489" s="213"/>
      <c r="I489" s="213"/>
    </row>
    <row r="490" spans="1:9" ht="12.75" hidden="1">
      <c r="A490" s="236">
        <v>2960</v>
      </c>
      <c r="B490" s="232" t="s">
        <v>154</v>
      </c>
      <c r="C490" s="233">
        <v>6</v>
      </c>
      <c r="D490" s="233">
        <v>0</v>
      </c>
      <c r="E490" s="237" t="s">
        <v>774</v>
      </c>
      <c r="F490" s="237" t="s">
        <v>58</v>
      </c>
      <c r="G490" s="228">
        <f t="shared" si="13"/>
        <v>0</v>
      </c>
      <c r="H490" s="228">
        <f>SUM(H491)</f>
        <v>0</v>
      </c>
      <c r="I490" s="228">
        <f>SUM(I491)</f>
        <v>0</v>
      </c>
    </row>
    <row r="491" spans="1:9" ht="18.75" customHeight="1" hidden="1">
      <c r="A491" s="236">
        <v>2961</v>
      </c>
      <c r="B491" s="232" t="s">
        <v>154</v>
      </c>
      <c r="C491" s="233">
        <v>6</v>
      </c>
      <c r="D491" s="233">
        <v>1</v>
      </c>
      <c r="E491" s="239" t="s">
        <v>775</v>
      </c>
      <c r="F491" s="242" t="s">
        <v>59</v>
      </c>
      <c r="G491" s="228">
        <f t="shared" si="13"/>
        <v>0</v>
      </c>
      <c r="H491" s="228">
        <f>SUM(H493:H493)</f>
        <v>0</v>
      </c>
      <c r="I491" s="228">
        <f>SUM(I493:I493)</f>
        <v>0</v>
      </c>
    </row>
    <row r="492" spans="1:9" ht="23.25" customHeight="1" hidden="1">
      <c r="A492" s="236"/>
      <c r="B492" s="232"/>
      <c r="C492" s="233"/>
      <c r="D492" s="233"/>
      <c r="E492" s="239" t="s">
        <v>966</v>
      </c>
      <c r="F492" s="240"/>
      <c r="G492" s="228"/>
      <c r="H492" s="213"/>
      <c r="I492" s="213"/>
    </row>
    <row r="493" spans="1:9" ht="12.75" hidden="1">
      <c r="A493" s="236"/>
      <c r="B493" s="232"/>
      <c r="C493" s="233"/>
      <c r="D493" s="233"/>
      <c r="E493" s="239" t="s">
        <v>125</v>
      </c>
      <c r="F493" s="240"/>
      <c r="G493" s="228">
        <f t="shared" si="13"/>
        <v>0</v>
      </c>
      <c r="H493" s="213">
        <v>0</v>
      </c>
      <c r="I493" s="213">
        <v>0</v>
      </c>
    </row>
    <row r="494" spans="1:9" ht="25.5" hidden="1">
      <c r="A494" s="236">
        <v>2970</v>
      </c>
      <c r="B494" s="232" t="s">
        <v>154</v>
      </c>
      <c r="C494" s="233">
        <v>7</v>
      </c>
      <c r="D494" s="233">
        <v>0</v>
      </c>
      <c r="E494" s="237" t="s">
        <v>776</v>
      </c>
      <c r="F494" s="237" t="s">
        <v>60</v>
      </c>
      <c r="G494" s="228">
        <f aca="true" t="shared" si="14" ref="G494:G546">SUM(H494:I494)</f>
        <v>0</v>
      </c>
      <c r="H494" s="228">
        <f>SUM(H495)</f>
        <v>0</v>
      </c>
      <c r="I494" s="228">
        <f>SUM(I495)</f>
        <v>0</v>
      </c>
    </row>
    <row r="495" spans="1:9" ht="25.5" hidden="1">
      <c r="A495" s="236">
        <v>2971</v>
      </c>
      <c r="B495" s="232" t="s">
        <v>154</v>
      </c>
      <c r="C495" s="233">
        <v>7</v>
      </c>
      <c r="D495" s="233">
        <v>1</v>
      </c>
      <c r="E495" s="239" t="s">
        <v>777</v>
      </c>
      <c r="F495" s="242" t="s">
        <v>60</v>
      </c>
      <c r="G495" s="228">
        <f t="shared" si="14"/>
        <v>0</v>
      </c>
      <c r="H495" s="228">
        <f>SUM(H497:H497)</f>
        <v>0</v>
      </c>
      <c r="I495" s="228">
        <f>SUM(I497:I497)</f>
        <v>0</v>
      </c>
    </row>
    <row r="496" spans="1:9" ht="23.25" customHeight="1" hidden="1">
      <c r="A496" s="236"/>
      <c r="B496" s="232"/>
      <c r="C496" s="233"/>
      <c r="D496" s="233"/>
      <c r="E496" s="239" t="s">
        <v>966</v>
      </c>
      <c r="F496" s="240"/>
      <c r="G496" s="228"/>
      <c r="H496" s="213"/>
      <c r="I496" s="213"/>
    </row>
    <row r="497" spans="1:9" ht="12.75" hidden="1">
      <c r="A497" s="236"/>
      <c r="B497" s="232"/>
      <c r="C497" s="233"/>
      <c r="D497" s="233"/>
      <c r="E497" s="239" t="s">
        <v>125</v>
      </c>
      <c r="F497" s="240"/>
      <c r="G497" s="228">
        <f t="shared" si="14"/>
        <v>0</v>
      </c>
      <c r="H497" s="213"/>
      <c r="I497" s="213"/>
    </row>
    <row r="498" spans="1:9" ht="12.75" hidden="1">
      <c r="A498" s="236">
        <v>2980</v>
      </c>
      <c r="B498" s="232" t="s">
        <v>154</v>
      </c>
      <c r="C498" s="233">
        <v>8</v>
      </c>
      <c r="D498" s="233">
        <v>0</v>
      </c>
      <c r="E498" s="237" t="s">
        <v>778</v>
      </c>
      <c r="F498" s="237" t="s">
        <v>61</v>
      </c>
      <c r="G498" s="228">
        <f t="shared" si="14"/>
        <v>0</v>
      </c>
      <c r="H498" s="213">
        <f>SUM(H499)</f>
        <v>0</v>
      </c>
      <c r="I498" s="213">
        <f>SUM(I499)</f>
        <v>0</v>
      </c>
    </row>
    <row r="499" spans="1:9" ht="12.75" hidden="1">
      <c r="A499" s="236">
        <v>2981</v>
      </c>
      <c r="B499" s="232" t="s">
        <v>154</v>
      </c>
      <c r="C499" s="233">
        <v>8</v>
      </c>
      <c r="D499" s="233">
        <v>1</v>
      </c>
      <c r="E499" s="239" t="s">
        <v>779</v>
      </c>
      <c r="F499" s="242" t="s">
        <v>62</v>
      </c>
      <c r="G499" s="228">
        <f t="shared" si="14"/>
        <v>0</v>
      </c>
      <c r="H499" s="213">
        <f>SUM(H501:H501)</f>
        <v>0</v>
      </c>
      <c r="I499" s="213">
        <f>SUM(I501:I501)</f>
        <v>0</v>
      </c>
    </row>
    <row r="500" spans="1:9" ht="24.75" customHeight="1" hidden="1">
      <c r="A500" s="236"/>
      <c r="B500" s="232"/>
      <c r="C500" s="233"/>
      <c r="D500" s="233"/>
      <c r="E500" s="239" t="s">
        <v>966</v>
      </c>
      <c r="F500" s="240"/>
      <c r="G500" s="228"/>
      <c r="H500" s="213"/>
      <c r="I500" s="213"/>
    </row>
    <row r="501" spans="1:9" ht="12.75" hidden="1">
      <c r="A501" s="236"/>
      <c r="B501" s="232"/>
      <c r="C501" s="233"/>
      <c r="D501" s="233"/>
      <c r="E501" s="239" t="s">
        <v>125</v>
      </c>
      <c r="F501" s="240"/>
      <c r="G501" s="228">
        <f t="shared" si="14"/>
        <v>0</v>
      </c>
      <c r="H501" s="213">
        <v>0</v>
      </c>
      <c r="I501" s="213">
        <v>0</v>
      </c>
    </row>
    <row r="502" spans="1:9" s="235" customFormat="1" ht="13.5" customHeight="1">
      <c r="A502" s="231">
        <v>3000</v>
      </c>
      <c r="B502" s="232" t="s">
        <v>155</v>
      </c>
      <c r="C502" s="233">
        <v>0</v>
      </c>
      <c r="D502" s="233">
        <v>0</v>
      </c>
      <c r="E502" s="226" t="s">
        <v>780</v>
      </c>
      <c r="F502" s="222" t="s">
        <v>63</v>
      </c>
      <c r="G502" s="228">
        <f t="shared" si="14"/>
        <v>11500</v>
      </c>
      <c r="H502" s="228">
        <f>SUM(H503,H510,H514,H516,H520,H524,H528,H533,H535)</f>
        <v>11500</v>
      </c>
      <c r="I502" s="228"/>
    </row>
    <row r="503" spans="1:9" ht="12.75" hidden="1">
      <c r="A503" s="236">
        <v>3010</v>
      </c>
      <c r="B503" s="232" t="s">
        <v>155</v>
      </c>
      <c r="C503" s="233">
        <v>1</v>
      </c>
      <c r="D503" s="233">
        <v>0</v>
      </c>
      <c r="E503" s="237" t="s">
        <v>781</v>
      </c>
      <c r="F503" s="237" t="s">
        <v>64</v>
      </c>
      <c r="G503" s="228">
        <f t="shared" si="14"/>
        <v>0</v>
      </c>
      <c r="H503" s="213">
        <f>SUM(H504,H507)</f>
        <v>0</v>
      </c>
      <c r="I503" s="213">
        <f>SUM(I504,I507)</f>
        <v>0</v>
      </c>
    </row>
    <row r="504" spans="1:9" ht="12.75" hidden="1">
      <c r="A504" s="236">
        <v>3011</v>
      </c>
      <c r="B504" s="232" t="s">
        <v>155</v>
      </c>
      <c r="C504" s="233">
        <v>1</v>
      </c>
      <c r="D504" s="233">
        <v>1</v>
      </c>
      <c r="E504" s="239" t="s">
        <v>782</v>
      </c>
      <c r="F504" s="242" t="s">
        <v>65</v>
      </c>
      <c r="G504" s="228">
        <f t="shared" si="14"/>
        <v>0</v>
      </c>
      <c r="H504" s="213">
        <f>SUM(H506:H506)</f>
        <v>0</v>
      </c>
      <c r="I504" s="213">
        <f>SUM(I506:I506)</f>
        <v>0</v>
      </c>
    </row>
    <row r="505" spans="1:9" ht="22.5" customHeight="1" hidden="1">
      <c r="A505" s="236"/>
      <c r="B505" s="232"/>
      <c r="C505" s="233"/>
      <c r="D505" s="233"/>
      <c r="E505" s="239" t="s">
        <v>966</v>
      </c>
      <c r="F505" s="240"/>
      <c r="G505" s="228"/>
      <c r="H505" s="213"/>
      <c r="I505" s="213"/>
    </row>
    <row r="506" spans="1:9" ht="12.75" hidden="1">
      <c r="A506" s="236"/>
      <c r="B506" s="232"/>
      <c r="C506" s="233"/>
      <c r="D506" s="233"/>
      <c r="E506" s="239" t="s">
        <v>125</v>
      </c>
      <c r="F506" s="240"/>
      <c r="G506" s="228">
        <f t="shared" si="14"/>
        <v>0</v>
      </c>
      <c r="H506" s="213"/>
      <c r="I506" s="213"/>
    </row>
    <row r="507" spans="1:9" ht="12.75" hidden="1">
      <c r="A507" s="236">
        <v>3012</v>
      </c>
      <c r="B507" s="232" t="s">
        <v>155</v>
      </c>
      <c r="C507" s="233">
        <v>1</v>
      </c>
      <c r="D507" s="233">
        <v>2</v>
      </c>
      <c r="E507" s="239" t="s">
        <v>783</v>
      </c>
      <c r="F507" s="242" t="s">
        <v>66</v>
      </c>
      <c r="G507" s="228">
        <f t="shared" si="14"/>
        <v>0</v>
      </c>
      <c r="H507" s="213">
        <f>SUM(H509:H509)</f>
        <v>0</v>
      </c>
      <c r="I507" s="213">
        <f>SUM(I509:I509)</f>
        <v>0</v>
      </c>
    </row>
    <row r="508" spans="1:9" ht="1.5" customHeight="1" hidden="1">
      <c r="A508" s="236"/>
      <c r="B508" s="232"/>
      <c r="C508" s="233"/>
      <c r="D508" s="233"/>
      <c r="E508" s="239" t="s">
        <v>966</v>
      </c>
      <c r="F508" s="240"/>
      <c r="G508" s="228"/>
      <c r="H508" s="213"/>
      <c r="I508" s="213"/>
    </row>
    <row r="509" spans="1:9" ht="12.75" hidden="1">
      <c r="A509" s="236"/>
      <c r="B509" s="232"/>
      <c r="C509" s="233"/>
      <c r="D509" s="233"/>
      <c r="E509" s="239" t="s">
        <v>125</v>
      </c>
      <c r="F509" s="240"/>
      <c r="G509" s="228">
        <f t="shared" si="14"/>
        <v>0</v>
      </c>
      <c r="H509" s="213"/>
      <c r="I509" s="213"/>
    </row>
    <row r="510" spans="1:9" ht="12.75" hidden="1">
      <c r="A510" s="236">
        <v>3020</v>
      </c>
      <c r="B510" s="232" t="s">
        <v>155</v>
      </c>
      <c r="C510" s="233">
        <v>2</v>
      </c>
      <c r="D510" s="233">
        <v>0</v>
      </c>
      <c r="E510" s="237" t="s">
        <v>784</v>
      </c>
      <c r="F510" s="237" t="s">
        <v>67</v>
      </c>
      <c r="G510" s="228">
        <f t="shared" si="14"/>
        <v>0</v>
      </c>
      <c r="H510" s="213">
        <f>SUM(H511)</f>
        <v>0</v>
      </c>
      <c r="I510" s="213">
        <f>SUM(I511)</f>
        <v>0</v>
      </c>
    </row>
    <row r="511" spans="1:9" ht="12.75" hidden="1">
      <c r="A511" s="236">
        <v>3021</v>
      </c>
      <c r="B511" s="232" t="s">
        <v>155</v>
      </c>
      <c r="C511" s="233">
        <v>2</v>
      </c>
      <c r="D511" s="233">
        <v>1</v>
      </c>
      <c r="E511" s="239" t="s">
        <v>785</v>
      </c>
      <c r="F511" s="242" t="s">
        <v>68</v>
      </c>
      <c r="G511" s="228">
        <f t="shared" si="14"/>
        <v>0</v>
      </c>
      <c r="H511" s="213">
        <f>SUM(H513:H513)</f>
        <v>0</v>
      </c>
      <c r="I511" s="213">
        <f>SUM(I513:I513)</f>
        <v>0</v>
      </c>
    </row>
    <row r="512" spans="1:9" ht="23.25" customHeight="1" hidden="1">
      <c r="A512" s="236"/>
      <c r="B512" s="232"/>
      <c r="C512" s="233"/>
      <c r="D512" s="233"/>
      <c r="E512" s="239" t="s">
        <v>966</v>
      </c>
      <c r="F512" s="240"/>
      <c r="G512" s="228"/>
      <c r="H512" s="213"/>
      <c r="I512" s="213"/>
    </row>
    <row r="513" spans="1:9" ht="12.75" hidden="1">
      <c r="A513" s="236"/>
      <c r="B513" s="232"/>
      <c r="C513" s="233"/>
      <c r="D513" s="233"/>
      <c r="E513" s="239" t="s">
        <v>125</v>
      </c>
      <c r="F513" s="240"/>
      <c r="G513" s="228">
        <f t="shared" si="14"/>
        <v>0</v>
      </c>
      <c r="H513" s="213"/>
      <c r="I513" s="213"/>
    </row>
    <row r="514" spans="1:9" ht="12.75" hidden="1">
      <c r="A514" s="236">
        <v>3030</v>
      </c>
      <c r="B514" s="232" t="s">
        <v>155</v>
      </c>
      <c r="C514" s="233">
        <v>3</v>
      </c>
      <c r="D514" s="233">
        <v>0</v>
      </c>
      <c r="E514" s="237" t="s">
        <v>786</v>
      </c>
      <c r="F514" s="237" t="s">
        <v>69</v>
      </c>
      <c r="G514" s="228">
        <f t="shared" si="14"/>
        <v>0</v>
      </c>
      <c r="H514" s="213">
        <f>SUM(H515)</f>
        <v>0</v>
      </c>
      <c r="I514" s="213">
        <f>SUM(I515)</f>
        <v>0</v>
      </c>
    </row>
    <row r="515" spans="1:9" s="238" customFormat="1" ht="12.75" hidden="1">
      <c r="A515" s="236">
        <v>3031</v>
      </c>
      <c r="B515" s="232" t="s">
        <v>155</v>
      </c>
      <c r="C515" s="233">
        <v>3</v>
      </c>
      <c r="D515" s="233">
        <v>1</v>
      </c>
      <c r="E515" s="239" t="s">
        <v>787</v>
      </c>
      <c r="F515" s="237"/>
      <c r="G515" s="228">
        <f t="shared" si="14"/>
        <v>0</v>
      </c>
      <c r="H515" s="260"/>
      <c r="I515" s="260"/>
    </row>
    <row r="516" spans="1:9" ht="12.75" hidden="1">
      <c r="A516" s="236">
        <v>3040</v>
      </c>
      <c r="B516" s="232" t="s">
        <v>155</v>
      </c>
      <c r="C516" s="233">
        <v>4</v>
      </c>
      <c r="D516" s="233">
        <v>0</v>
      </c>
      <c r="E516" s="258" t="s">
        <v>788</v>
      </c>
      <c r="F516" s="237" t="s">
        <v>70</v>
      </c>
      <c r="G516" s="228">
        <f t="shared" si="14"/>
        <v>0</v>
      </c>
      <c r="H516" s="213">
        <f>SUM(H517)</f>
        <v>0</v>
      </c>
      <c r="I516" s="213">
        <f>SUM(I517)</f>
        <v>0</v>
      </c>
    </row>
    <row r="517" spans="1:9" ht="12.75" hidden="1">
      <c r="A517" s="236">
        <v>3041</v>
      </c>
      <c r="B517" s="232" t="s">
        <v>155</v>
      </c>
      <c r="C517" s="233">
        <v>4</v>
      </c>
      <c r="D517" s="233">
        <v>1</v>
      </c>
      <c r="E517" s="239" t="s">
        <v>789</v>
      </c>
      <c r="F517" s="242" t="s">
        <v>71</v>
      </c>
      <c r="G517" s="228">
        <f t="shared" si="14"/>
        <v>0</v>
      </c>
      <c r="H517" s="213">
        <f>SUM(H519:H519)</f>
        <v>0</v>
      </c>
      <c r="I517" s="213">
        <f>SUM(I519:I519)</f>
        <v>0</v>
      </c>
    </row>
    <row r="518" spans="1:9" ht="23.25" customHeight="1" hidden="1">
      <c r="A518" s="236"/>
      <c r="B518" s="232"/>
      <c r="C518" s="233"/>
      <c r="D518" s="233"/>
      <c r="E518" s="239" t="s">
        <v>966</v>
      </c>
      <c r="F518" s="240"/>
      <c r="G518" s="228"/>
      <c r="H518" s="213"/>
      <c r="I518" s="213"/>
    </row>
    <row r="519" spans="1:9" ht="12.75" hidden="1">
      <c r="A519" s="236"/>
      <c r="B519" s="232"/>
      <c r="C519" s="233"/>
      <c r="D519" s="233"/>
      <c r="E519" s="239" t="s">
        <v>125</v>
      </c>
      <c r="F519" s="240"/>
      <c r="G519" s="228">
        <f t="shared" si="14"/>
        <v>0</v>
      </c>
      <c r="H519" s="213"/>
      <c r="I519" s="213"/>
    </row>
    <row r="520" spans="1:9" ht="12.75" hidden="1">
      <c r="A520" s="236">
        <v>3050</v>
      </c>
      <c r="B520" s="232" t="s">
        <v>155</v>
      </c>
      <c r="C520" s="233">
        <v>5</v>
      </c>
      <c r="D520" s="233">
        <v>0</v>
      </c>
      <c r="E520" s="237" t="s">
        <v>790</v>
      </c>
      <c r="F520" s="237" t="s">
        <v>72</v>
      </c>
      <c r="G520" s="228">
        <f t="shared" si="14"/>
        <v>0</v>
      </c>
      <c r="H520" s="213">
        <f>SUM(H521)</f>
        <v>0</v>
      </c>
      <c r="I520" s="213">
        <f>SUM(I521)</f>
        <v>0</v>
      </c>
    </row>
    <row r="521" spans="1:9" ht="12.75" hidden="1">
      <c r="A521" s="236">
        <v>3051</v>
      </c>
      <c r="B521" s="232" t="s">
        <v>155</v>
      </c>
      <c r="C521" s="233">
        <v>5</v>
      </c>
      <c r="D521" s="233">
        <v>1</v>
      </c>
      <c r="E521" s="239" t="s">
        <v>791</v>
      </c>
      <c r="F521" s="242" t="s">
        <v>72</v>
      </c>
      <c r="G521" s="228">
        <f t="shared" si="14"/>
        <v>0</v>
      </c>
      <c r="H521" s="213">
        <f>SUM(H523:H523)</f>
        <v>0</v>
      </c>
      <c r="I521" s="213">
        <f>SUM(I523:I523)</f>
        <v>0</v>
      </c>
    </row>
    <row r="522" spans="1:9" ht="23.25" customHeight="1" hidden="1">
      <c r="A522" s="236"/>
      <c r="B522" s="232"/>
      <c r="C522" s="233"/>
      <c r="D522" s="233"/>
      <c r="E522" s="239" t="s">
        <v>966</v>
      </c>
      <c r="F522" s="240"/>
      <c r="G522" s="228"/>
      <c r="H522" s="213"/>
      <c r="I522" s="213"/>
    </row>
    <row r="523" spans="1:9" ht="12.75" hidden="1">
      <c r="A523" s="236"/>
      <c r="B523" s="232"/>
      <c r="C523" s="233"/>
      <c r="D523" s="233"/>
      <c r="E523" s="239" t="s">
        <v>125</v>
      </c>
      <c r="F523" s="240"/>
      <c r="G523" s="228">
        <f t="shared" si="14"/>
        <v>0</v>
      </c>
      <c r="H523" s="213"/>
      <c r="I523" s="213"/>
    </row>
    <row r="524" spans="1:9" ht="12.75" hidden="1">
      <c r="A524" s="236">
        <v>3060</v>
      </c>
      <c r="B524" s="232" t="s">
        <v>155</v>
      </c>
      <c r="C524" s="233">
        <v>6</v>
      </c>
      <c r="D524" s="233">
        <v>0</v>
      </c>
      <c r="E524" s="237" t="s">
        <v>792</v>
      </c>
      <c r="F524" s="237" t="s">
        <v>73</v>
      </c>
      <c r="G524" s="228">
        <f t="shared" si="14"/>
        <v>0</v>
      </c>
      <c r="H524" s="213">
        <f>SUM(H525)</f>
        <v>0</v>
      </c>
      <c r="I524" s="213">
        <f>SUM(I525)</f>
        <v>0</v>
      </c>
    </row>
    <row r="525" spans="1:9" ht="12.75" hidden="1">
      <c r="A525" s="236">
        <v>3061</v>
      </c>
      <c r="B525" s="232" t="s">
        <v>155</v>
      </c>
      <c r="C525" s="233">
        <v>6</v>
      </c>
      <c r="D525" s="233">
        <v>1</v>
      </c>
      <c r="E525" s="239" t="s">
        <v>793</v>
      </c>
      <c r="F525" s="242" t="s">
        <v>73</v>
      </c>
      <c r="G525" s="228">
        <f t="shared" si="14"/>
        <v>0</v>
      </c>
      <c r="H525" s="213">
        <f>SUM(H527:H527)</f>
        <v>0</v>
      </c>
      <c r="I525" s="213">
        <f>SUM(I527:I527)</f>
        <v>0</v>
      </c>
    </row>
    <row r="526" spans="1:9" ht="25.5" customHeight="1" hidden="1">
      <c r="A526" s="236"/>
      <c r="B526" s="232"/>
      <c r="C526" s="233"/>
      <c r="D526" s="233"/>
      <c r="E526" s="239" t="s">
        <v>966</v>
      </c>
      <c r="F526" s="240"/>
      <c r="G526" s="228"/>
      <c r="H526" s="213"/>
      <c r="I526" s="213"/>
    </row>
    <row r="527" spans="1:9" ht="12.75" hidden="1">
      <c r="A527" s="236"/>
      <c r="B527" s="232"/>
      <c r="C527" s="233"/>
      <c r="D527" s="233"/>
      <c r="E527" s="239" t="s">
        <v>125</v>
      </c>
      <c r="F527" s="240"/>
      <c r="G527" s="228">
        <f t="shared" si="14"/>
        <v>0</v>
      </c>
      <c r="H527" s="213"/>
      <c r="I527" s="213"/>
    </row>
    <row r="528" spans="1:9" ht="25.5">
      <c r="A528" s="236">
        <v>3070</v>
      </c>
      <c r="B528" s="232" t="s">
        <v>155</v>
      </c>
      <c r="C528" s="233">
        <v>7</v>
      </c>
      <c r="D528" s="233">
        <v>0</v>
      </c>
      <c r="E528" s="237" t="s">
        <v>794</v>
      </c>
      <c r="F528" s="237" t="s">
        <v>74</v>
      </c>
      <c r="G528" s="228">
        <f t="shared" si="14"/>
        <v>11500</v>
      </c>
      <c r="H528" s="228">
        <f>SUM(H529)</f>
        <v>11500</v>
      </c>
      <c r="I528" s="213">
        <f>SUM(I529)</f>
        <v>0</v>
      </c>
    </row>
    <row r="529" spans="1:9" ht="25.5">
      <c r="A529" s="236">
        <v>3071</v>
      </c>
      <c r="B529" s="232" t="s">
        <v>155</v>
      </c>
      <c r="C529" s="233">
        <v>7</v>
      </c>
      <c r="D529" s="233">
        <v>1</v>
      </c>
      <c r="E529" s="239" t="s">
        <v>795</v>
      </c>
      <c r="F529" s="242" t="s">
        <v>75</v>
      </c>
      <c r="G529" s="228">
        <f t="shared" si="14"/>
        <v>11500</v>
      </c>
      <c r="H529" s="228">
        <f>SUM(H531:H532)</f>
        <v>11500</v>
      </c>
      <c r="I529" s="213">
        <f>SUM(I532:I532)</f>
        <v>0</v>
      </c>
    </row>
    <row r="530" spans="1:9" ht="23.25" customHeight="1">
      <c r="A530" s="236"/>
      <c r="B530" s="232"/>
      <c r="C530" s="233"/>
      <c r="D530" s="233"/>
      <c r="E530" s="268" t="s">
        <v>966</v>
      </c>
      <c r="F530" s="240"/>
      <c r="G530" s="228"/>
      <c r="H530" s="228"/>
      <c r="I530" s="213"/>
    </row>
    <row r="531" spans="1:9" ht="12.75">
      <c r="A531" s="236"/>
      <c r="B531" s="232"/>
      <c r="C531" s="233"/>
      <c r="D531" s="233">
        <v>4727</v>
      </c>
      <c r="E531" s="241" t="s">
        <v>894</v>
      </c>
      <c r="F531" s="240"/>
      <c r="G531" s="228">
        <f>SUM(H531:I531)</f>
        <v>3000</v>
      </c>
      <c r="H531" s="228">
        <v>3000</v>
      </c>
      <c r="I531" s="213"/>
    </row>
    <row r="532" spans="1:9" ht="12.75">
      <c r="A532" s="236"/>
      <c r="B532" s="232"/>
      <c r="C532" s="233"/>
      <c r="D532" s="233">
        <v>4729</v>
      </c>
      <c r="E532" s="241" t="s">
        <v>896</v>
      </c>
      <c r="F532" s="240"/>
      <c r="G532" s="228">
        <f>SUM(H532:I532)</f>
        <v>8500</v>
      </c>
      <c r="H532" s="228">
        <v>8500</v>
      </c>
      <c r="I532" s="213"/>
    </row>
    <row r="533" spans="1:9" ht="0.75" customHeight="1">
      <c r="A533" s="236">
        <v>3080</v>
      </c>
      <c r="B533" s="232" t="s">
        <v>155</v>
      </c>
      <c r="C533" s="233">
        <v>8</v>
      </c>
      <c r="D533" s="233">
        <v>0</v>
      </c>
      <c r="E533" s="237" t="s">
        <v>797</v>
      </c>
      <c r="F533" s="237" t="s">
        <v>76</v>
      </c>
      <c r="G533" s="228">
        <f t="shared" si="14"/>
        <v>0</v>
      </c>
      <c r="H533" s="213">
        <f>SUM(H534)</f>
        <v>0</v>
      </c>
      <c r="I533" s="213">
        <f>SUM(I534)</f>
        <v>0</v>
      </c>
    </row>
    <row r="534" spans="1:9" ht="25.5" customHeight="1" hidden="1">
      <c r="A534" s="236">
        <v>3081</v>
      </c>
      <c r="B534" s="232" t="s">
        <v>155</v>
      </c>
      <c r="C534" s="233">
        <v>8</v>
      </c>
      <c r="D534" s="233">
        <v>1</v>
      </c>
      <c r="E534" s="239" t="s">
        <v>797</v>
      </c>
      <c r="F534" s="242" t="s">
        <v>77</v>
      </c>
      <c r="G534" s="228">
        <f t="shared" si="14"/>
        <v>0</v>
      </c>
      <c r="H534" s="213">
        <f>SUM(H535)</f>
        <v>0</v>
      </c>
      <c r="I534" s="213">
        <f>SUM(I535)</f>
        <v>0</v>
      </c>
    </row>
    <row r="535" spans="1:9" ht="25.5" hidden="1">
      <c r="A535" s="236">
        <v>3090</v>
      </c>
      <c r="B535" s="232" t="s">
        <v>155</v>
      </c>
      <c r="C535" s="231">
        <v>9</v>
      </c>
      <c r="D535" s="233">
        <v>0</v>
      </c>
      <c r="E535" s="237" t="s">
        <v>979</v>
      </c>
      <c r="F535" s="237" t="s">
        <v>78</v>
      </c>
      <c r="G535" s="228">
        <f t="shared" si="14"/>
        <v>0</v>
      </c>
      <c r="H535" s="213">
        <f>SUM(H536+H539)</f>
        <v>0</v>
      </c>
      <c r="I535" s="213">
        <f>SUM(I536+I539)</f>
        <v>0</v>
      </c>
    </row>
    <row r="536" spans="1:9" ht="12.75" hidden="1">
      <c r="A536" s="236">
        <v>3091</v>
      </c>
      <c r="B536" s="232" t="s">
        <v>155</v>
      </c>
      <c r="C536" s="231">
        <v>9</v>
      </c>
      <c r="D536" s="233">
        <v>1</v>
      </c>
      <c r="E536" s="239" t="s">
        <v>980</v>
      </c>
      <c r="F536" s="242" t="s">
        <v>79</v>
      </c>
      <c r="G536" s="228">
        <f t="shared" si="14"/>
        <v>0</v>
      </c>
      <c r="H536" s="213">
        <f>SUM(H538:H538)</f>
        <v>0</v>
      </c>
      <c r="I536" s="213">
        <f>SUM(I538:I538)</f>
        <v>0</v>
      </c>
    </row>
    <row r="537" spans="1:9" ht="24" customHeight="1" hidden="1">
      <c r="A537" s="236"/>
      <c r="B537" s="232"/>
      <c r="C537" s="233"/>
      <c r="D537" s="233"/>
      <c r="E537" s="239" t="s">
        <v>966</v>
      </c>
      <c r="F537" s="240"/>
      <c r="G537" s="228"/>
      <c r="H537" s="213"/>
      <c r="I537" s="213"/>
    </row>
    <row r="538" spans="1:9" ht="12.75" hidden="1">
      <c r="A538" s="236"/>
      <c r="B538" s="232"/>
      <c r="C538" s="233"/>
      <c r="D538" s="233"/>
      <c r="E538" s="239" t="s">
        <v>125</v>
      </c>
      <c r="F538" s="240"/>
      <c r="G538" s="228">
        <f t="shared" si="14"/>
        <v>0</v>
      </c>
      <c r="H538" s="213"/>
      <c r="I538" s="213"/>
    </row>
    <row r="539" spans="1:9" ht="21.75" customHeight="1" hidden="1">
      <c r="A539" s="236">
        <v>3092</v>
      </c>
      <c r="B539" s="232" t="s">
        <v>155</v>
      </c>
      <c r="C539" s="231">
        <v>9</v>
      </c>
      <c r="D539" s="233">
        <v>2</v>
      </c>
      <c r="E539" s="239" t="s">
        <v>981</v>
      </c>
      <c r="F539" s="242"/>
      <c r="G539" s="228">
        <f t="shared" si="14"/>
        <v>0</v>
      </c>
      <c r="H539" s="213">
        <f>SUM(H541:H541)</f>
        <v>0</v>
      </c>
      <c r="I539" s="213">
        <f>SUM(I541:I541)</f>
        <v>0</v>
      </c>
    </row>
    <row r="540" spans="1:9" ht="23.25" customHeight="1" hidden="1">
      <c r="A540" s="236"/>
      <c r="B540" s="232"/>
      <c r="C540" s="233"/>
      <c r="D540" s="233"/>
      <c r="E540" s="239" t="s">
        <v>966</v>
      </c>
      <c r="F540" s="240"/>
      <c r="G540" s="228"/>
      <c r="H540" s="213"/>
      <c r="I540" s="213"/>
    </row>
    <row r="541" spans="1:9" ht="12.75" hidden="1">
      <c r="A541" s="236"/>
      <c r="B541" s="232"/>
      <c r="C541" s="233"/>
      <c r="D541" s="233"/>
      <c r="E541" s="239" t="s">
        <v>125</v>
      </c>
      <c r="F541" s="240"/>
      <c r="G541" s="228">
        <f t="shared" si="14"/>
        <v>0</v>
      </c>
      <c r="H541" s="213"/>
      <c r="I541" s="213"/>
    </row>
    <row r="542" spans="1:9" s="235" customFormat="1" ht="38.25">
      <c r="A542" s="231">
        <v>3100</v>
      </c>
      <c r="B542" s="232" t="s">
        <v>156</v>
      </c>
      <c r="C542" s="232">
        <v>0</v>
      </c>
      <c r="D542" s="232">
        <v>0</v>
      </c>
      <c r="E542" s="261" t="s">
        <v>982</v>
      </c>
      <c r="F542" s="222"/>
      <c r="G542" s="228">
        <f t="shared" si="14"/>
        <v>30000</v>
      </c>
      <c r="H542" s="228">
        <f>SUM(H543)</f>
        <v>30000</v>
      </c>
      <c r="I542" s="228">
        <f>SUM(I543)</f>
        <v>0</v>
      </c>
    </row>
    <row r="543" spans="1:9" ht="25.5">
      <c r="A543" s="236">
        <v>3110</v>
      </c>
      <c r="B543" s="262" t="s">
        <v>156</v>
      </c>
      <c r="C543" s="262">
        <v>1</v>
      </c>
      <c r="D543" s="262">
        <v>0</v>
      </c>
      <c r="E543" s="255" t="s">
        <v>799</v>
      </c>
      <c r="F543" s="242"/>
      <c r="G543" s="228">
        <f>SUM(H543:I543)</f>
        <v>30000</v>
      </c>
      <c r="H543" s="228">
        <f>SUM(H544)</f>
        <v>30000</v>
      </c>
      <c r="I543" s="213">
        <f>SUM(I544)</f>
        <v>0</v>
      </c>
    </row>
    <row r="544" spans="1:9" ht="12.75">
      <c r="A544" s="236">
        <v>3112</v>
      </c>
      <c r="B544" s="262" t="s">
        <v>156</v>
      </c>
      <c r="C544" s="262">
        <v>1</v>
      </c>
      <c r="D544" s="262">
        <v>2</v>
      </c>
      <c r="E544" s="256" t="s">
        <v>800</v>
      </c>
      <c r="F544" s="242"/>
      <c r="G544" s="228">
        <f t="shared" si="14"/>
        <v>30000</v>
      </c>
      <c r="H544" s="228">
        <f>SUM(H546:H546)</f>
        <v>30000</v>
      </c>
      <c r="I544" s="213">
        <f>SUM(I546:I546)</f>
        <v>0</v>
      </c>
    </row>
    <row r="545" spans="1:9" ht="18.75" customHeight="1">
      <c r="A545" s="236"/>
      <c r="B545" s="232"/>
      <c r="C545" s="233"/>
      <c r="D545" s="233"/>
      <c r="E545" s="268" t="s">
        <v>966</v>
      </c>
      <c r="F545" s="240"/>
      <c r="G545" s="228"/>
      <c r="H545" s="228"/>
      <c r="I545" s="213"/>
    </row>
    <row r="546" spans="1:9" ht="12.75">
      <c r="A546" s="236"/>
      <c r="B546" s="232"/>
      <c r="C546" s="233"/>
      <c r="D546" s="233">
        <v>4891</v>
      </c>
      <c r="E546" s="152" t="s">
        <v>1157</v>
      </c>
      <c r="F546" s="240"/>
      <c r="G546" s="228">
        <f t="shared" si="14"/>
        <v>30000</v>
      </c>
      <c r="H546" s="228">
        <v>30000</v>
      </c>
      <c r="I546" s="213"/>
    </row>
    <row r="547" spans="2:4" ht="12.75">
      <c r="B547" s="263"/>
      <c r="C547" s="264"/>
      <c r="D547" s="265"/>
    </row>
    <row r="548" spans="3:4" ht="12.75">
      <c r="C548" s="264"/>
      <c r="D548" s="265"/>
    </row>
    <row r="549" spans="3:5" ht="12.75">
      <c r="C549" s="264"/>
      <c r="D549" s="265"/>
      <c r="E549" s="214"/>
    </row>
  </sheetData>
  <sheetProtection/>
  <mergeCells count="12">
    <mergeCell ref="G2:I2"/>
    <mergeCell ref="H6:I6"/>
    <mergeCell ref="A1:I1"/>
    <mergeCell ref="H5:I5"/>
    <mergeCell ref="A6:A7"/>
    <mergeCell ref="E6:E7"/>
    <mergeCell ref="F6:F7"/>
    <mergeCell ref="G6:G7"/>
    <mergeCell ref="B6:B7"/>
    <mergeCell ref="A3:I3"/>
    <mergeCell ref="C6:C7"/>
    <mergeCell ref="D6:D7"/>
  </mergeCells>
  <printOptions/>
  <pageMargins left="0.25" right="0.25" top="0.75" bottom="0.75" header="0.3" footer="0.3"/>
  <pageSetup firstPageNumber="28" useFirstPageNumber="1" fitToHeight="0" horizontalDpi="600" verticalDpi="600" orientation="portrait" paperSize="9" r:id="rId1"/>
  <headerFooter alignWithMargins="0">
    <oddFooter>&amp;CPage &amp;P&amp;RBudge-2023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2022-12-28T08:29:31Z</cp:lastPrinted>
  <dcterms:created xsi:type="dcterms:W3CDTF">1996-10-14T23:33:28Z</dcterms:created>
  <dcterms:modified xsi:type="dcterms:W3CDTF">2022-12-28T08:32:04Z</dcterms:modified>
  <cp:category/>
  <cp:version/>
  <cp:contentType/>
  <cp:contentStatus/>
</cp:coreProperties>
</file>