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705" windowHeight="10230" tabRatio="597" firstSheet="3" activeTab="5"/>
  </bookViews>
  <sheets>
    <sheet name="Կազմ" sheetId="1" r:id="rId1"/>
    <sheet name="Հատված 1" sheetId="2" r:id="rId2"/>
    <sheet name="Հատված 2" sheetId="3" r:id="rId3"/>
    <sheet name="Հատված 3" sheetId="4" r:id="rId4"/>
    <sheet name="Հատված 4-5" sheetId="5" r:id="rId5"/>
    <sheet name="Հատված 6" sheetId="6" r:id="rId6"/>
    <sheet name="Лист1" sheetId="7" r:id="rId7"/>
    <sheet name="Лист2" sheetId="8" r:id="rId8"/>
  </sheets>
  <definedNames>
    <definedName name="_xlfn.SUMIFS" hidden="1">#NAME?</definedName>
    <definedName name="_xlnm._FilterDatabase" localSheetId="5" hidden="1">'Հատված 6'!$A$9:$J$557</definedName>
    <definedName name="_xlnm.Print_Titles" localSheetId="1">'Հատված 1'!$6:$9</definedName>
    <definedName name="_xlnm.Print_Titles" localSheetId="2">'Հատված 2'!$6:$8</definedName>
    <definedName name="_xlnm.Print_Titles" localSheetId="3">'Հատված 3'!$7:$9</definedName>
    <definedName name="_xlnm.Print_Titles" localSheetId="5">'Հատված 6'!$7:$9</definedName>
  </definedNames>
  <calcPr fullCalcOnLoad="1"/>
</workbook>
</file>

<file path=xl/comments7.xml><?xml version="1.0" encoding="utf-8"?>
<comments xmlns="http://schemas.openxmlformats.org/spreadsheetml/2006/main">
  <authors>
    <author>Finance</author>
  </authors>
  <commentList>
    <comment ref="B149" authorId="0">
      <text>
        <r>
          <rPr>
            <b/>
            <sz val="8"/>
            <rFont val="Tahoma"/>
            <family val="2"/>
          </rPr>
          <t>Finance:</t>
        </r>
        <r>
          <rPr>
            <sz val="8"/>
            <rFont val="Tahoma"/>
            <family val="2"/>
          </rPr>
          <t xml:space="preserve">
(1361+1362)</t>
        </r>
      </text>
    </comment>
  </commentList>
</comments>
</file>

<file path=xl/sharedStrings.xml><?xml version="1.0" encoding="utf-8"?>
<sst xmlns="http://schemas.openxmlformats.org/spreadsheetml/2006/main" count="3277" uniqueCount="1417">
  <si>
    <t>1343</t>
  </si>
  <si>
    <t>1111</t>
  </si>
  <si>
    <t>1112</t>
  </si>
  <si>
    <t>1121</t>
  </si>
  <si>
    <t>1140</t>
  </si>
  <si>
    <t>1141</t>
  </si>
  <si>
    <t>1142</t>
  </si>
  <si>
    <t>1150</t>
  </si>
  <si>
    <t>1151</t>
  </si>
  <si>
    <t>1152</t>
  </si>
  <si>
    <t>1153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</si>
  <si>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</si>
  <si>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</si>
  <si>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</si>
  <si>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</si>
  <si>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</si>
  <si>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</si>
  <si>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</si>
  <si>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</si>
  <si>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</si>
  <si>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</si>
  <si>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1260</t>
  </si>
  <si>
    <t>1261</t>
  </si>
  <si>
    <t>1262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</si>
  <si>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</si>
  <si>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</si>
  <si>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</si>
  <si>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</si>
  <si>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</si>
  <si>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</si>
  <si>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</si>
  <si>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</si>
  <si>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</si>
  <si>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</si>
  <si>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1360</t>
  </si>
  <si>
    <t>1361</t>
  </si>
  <si>
    <t>1362</t>
  </si>
  <si>
    <t>1370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</si>
  <si>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</si>
  <si>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</si>
  <si>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</si>
  <si>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</si>
  <si>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</si>
  <si>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</si>
  <si>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</si>
  <si>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</si>
  <si>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</si>
  <si>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</si>
  <si>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</si>
  <si>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</si>
  <si>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</si>
  <si>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</si>
  <si>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</si>
  <si>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Tertiary Education</t>
  </si>
  <si>
    <t>First stage of tertiary education</t>
  </si>
  <si>
    <t>Second stage of tertiary education</t>
  </si>
  <si>
    <t>Education Not Definable By Level</t>
  </si>
  <si>
    <t>Education not definable by level</t>
  </si>
  <si>
    <t>Susidiary Services to Education</t>
  </si>
  <si>
    <t>Susidiary services to education</t>
  </si>
  <si>
    <t>R&amp;D Education</t>
  </si>
  <si>
    <t>Education Not Elsewhere Classified</t>
  </si>
  <si>
    <t>Education not elsewhere classified</t>
  </si>
  <si>
    <t>SOCIAL PROTECTION</t>
  </si>
  <si>
    <t>Sickness and Disability</t>
  </si>
  <si>
    <t>Sickness</t>
  </si>
  <si>
    <t>Disability</t>
  </si>
  <si>
    <t>Old Age</t>
  </si>
  <si>
    <t>Old age</t>
  </si>
  <si>
    <t>Survivors</t>
  </si>
  <si>
    <t>Family and Children</t>
  </si>
  <si>
    <t>Family and children</t>
  </si>
  <si>
    <t>Unemployment</t>
  </si>
  <si>
    <t>Housing</t>
  </si>
  <si>
    <t>Social Exclusion Not Elsewhere Classified</t>
  </si>
  <si>
    <t>Social exclusion not elsewhere classified</t>
  </si>
  <si>
    <t>R&amp;D Social Protection</t>
  </si>
  <si>
    <t>R&amp;D Social protection</t>
  </si>
  <si>
    <t>Social Protection Not Elsewhere Classified</t>
  </si>
  <si>
    <t>Social protection not elsewhere classified</t>
  </si>
  <si>
    <t xml:space="preserve">               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</si>
  <si>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</si>
  <si>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</si>
  <si>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</si>
  <si>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</si>
  <si>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</si>
  <si>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</si>
  <si>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</si>
  <si>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</si>
  <si>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</si>
  <si>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</si>
  <si>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</si>
  <si>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</si>
  <si>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</si>
  <si>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</si>
  <si>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</si>
  <si>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</si>
  <si>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>6420</t>
  </si>
  <si>
    <t>6430</t>
  </si>
  <si>
    <t>6440</t>
  </si>
  <si>
    <t>(համայնքի բյուջեն սպասարկող տեղական գանձապետական բաժանմունքի անվանումը)</t>
  </si>
  <si>
    <t>8199³</t>
  </si>
  <si>
    <t xml:space="preserve"> NN </t>
  </si>
  <si>
    <t>3</t>
  </si>
  <si>
    <t>9121</t>
  </si>
  <si>
    <t>6121</t>
  </si>
  <si>
    <t>9122</t>
  </si>
  <si>
    <t>6122</t>
  </si>
  <si>
    <t xml:space="preserve">  - í³ñÏ»ñÇ ëï³óáõÙ</t>
  </si>
  <si>
    <t xml:space="preserve">  - ëï³óí³Í í³ñÏ»ñÇ ÑÇÙÝ³Ï³Ý  ·áõÙ³ñÇ Ù³ñáõÙ</t>
  </si>
  <si>
    <t xml:space="preserve">  - ëï³óí³Í ÷áË³ïíáõÃÛáõÝÝ»ñÇ ·áõÙ³ñÇ Ù³ñáõÙ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</si>
  <si>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</si>
  <si>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</si>
  <si>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</si>
  <si>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</si>
  <si>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</si>
  <si>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</si>
  <si>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</si>
  <si>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</si>
  <si>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</si>
  <si>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0</t>
  </si>
  <si>
    <t>1</t>
  </si>
  <si>
    <t>2</t>
  </si>
  <si>
    <t>4712</t>
  </si>
  <si>
    <t>......................................................</t>
  </si>
  <si>
    <t xml:space="preserve">                     </t>
  </si>
  <si>
    <t xml:space="preserve">     X</t>
  </si>
  <si>
    <t>8111</t>
  </si>
  <si>
    <t>8121</t>
  </si>
  <si>
    <t>8131</t>
  </si>
  <si>
    <t>1110</t>
  </si>
  <si>
    <t>1120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</si>
  <si>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</si>
  <si>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</si>
  <si>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</si>
  <si>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</si>
  <si>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</si>
  <si>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</si>
  <si>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</si>
  <si>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</si>
  <si>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</si>
  <si>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8411</t>
  </si>
  <si>
    <t>8412</t>
  </si>
  <si>
    <t>8413</t>
  </si>
  <si>
    <t>8414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</si>
  <si>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</si>
  <si>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</si>
  <si>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</si>
  <si>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</si>
  <si>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</si>
  <si>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</si>
  <si>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</si>
  <si>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</si>
  <si>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</si>
  <si>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</si>
  <si>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</si>
  <si>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4115</t>
  </si>
  <si>
    <t>4111</t>
  </si>
  <si>
    <t>4112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</si>
  <si>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</si>
  <si>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</si>
  <si>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</si>
  <si>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</si>
  <si>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</si>
  <si>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</si>
  <si>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</si>
  <si>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</si>
  <si>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</si>
  <si>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 xml:space="preserve"> </t>
  </si>
  <si>
    <t>4637</t>
  </si>
  <si>
    <t>4638</t>
  </si>
  <si>
    <t>4639</t>
  </si>
  <si>
    <t>4655</t>
  </si>
  <si>
    <t>4656</t>
  </si>
  <si>
    <t>4657</t>
  </si>
  <si>
    <t>4726</t>
  </si>
  <si>
    <t>4727</t>
  </si>
  <si>
    <t>4728</t>
  </si>
  <si>
    <t>4729</t>
  </si>
  <si>
    <t>4741</t>
  </si>
  <si>
    <t>4811</t>
  </si>
  <si>
    <t>4819</t>
  </si>
  <si>
    <t>1342</t>
  </si>
  <si>
    <t>1390</t>
  </si>
  <si>
    <t>1391</t>
  </si>
  <si>
    <t>1392</t>
  </si>
  <si>
    <t>1393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</si>
  <si>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</si>
  <si>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</si>
  <si>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</si>
  <si>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</si>
  <si>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</si>
  <si>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</si>
  <si>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</si>
  <si>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</si>
  <si>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</si>
  <si>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</si>
  <si>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</si>
  <si>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</si>
  <si>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</si>
  <si>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</si>
  <si>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</si>
  <si>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</si>
  <si>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</si>
  <si>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5211</t>
  </si>
  <si>
    <t>5221</t>
  </si>
  <si>
    <t>5231</t>
  </si>
  <si>
    <t>5241</t>
  </si>
  <si>
    <t>5133</t>
  </si>
  <si>
    <t>5134</t>
  </si>
  <si>
    <t>5311</t>
  </si>
  <si>
    <t>5411</t>
  </si>
  <si>
    <t>5421</t>
  </si>
  <si>
    <t>5431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</si>
  <si>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</si>
  <si>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</si>
  <si>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</si>
  <si>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</si>
  <si>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</si>
  <si>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</si>
  <si>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</si>
  <si>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</si>
  <si>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</si>
  <si>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</si>
  <si>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</si>
  <si>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</si>
  <si>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</si>
  <si>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</si>
  <si>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</si>
  <si>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</si>
  <si>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</si>
  <si>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</si>
  <si>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</si>
  <si>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</si>
  <si>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</si>
  <si>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</si>
  <si>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</si>
  <si>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</si>
  <si>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</si>
  <si>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</si>
  <si>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</si>
  <si>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</si>
  <si>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</si>
  <si>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</si>
  <si>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</si>
  <si>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</si>
  <si>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</si>
  <si>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</si>
  <si>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</si>
  <si>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</si>
  <si>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x</t>
  </si>
  <si>
    <t>1000</t>
  </si>
  <si>
    <t>1100</t>
  </si>
  <si>
    <t>1200</t>
  </si>
  <si>
    <t>1300</t>
  </si>
  <si>
    <t>Description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</si>
  <si>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</si>
  <si>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</si>
  <si>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</si>
  <si>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</si>
  <si>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</si>
  <si>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>Financial and fiscal affairs</t>
  </si>
  <si>
    <t>External affairs</t>
  </si>
  <si>
    <t>1372</t>
  </si>
  <si>
    <t>Foreign Economic Aid</t>
  </si>
  <si>
    <t>Economic aid to developing countries and countries in transition</t>
  </si>
  <si>
    <t>Economic aid routed through international organizations</t>
  </si>
  <si>
    <t>General Services</t>
  </si>
  <si>
    <t>General personnel services</t>
  </si>
  <si>
    <t>Overall planning and statistical services</t>
  </si>
  <si>
    <t>Other general services</t>
  </si>
  <si>
    <t>Basic Research</t>
  </si>
  <si>
    <t>Basic research</t>
  </si>
  <si>
    <t>R&amp;D General Public Services</t>
  </si>
  <si>
    <t>R&amp;D General public services</t>
  </si>
  <si>
    <t>General Services Not Elsewhere Classified</t>
  </si>
  <si>
    <t>General services not elsewhere classified</t>
  </si>
  <si>
    <t>Transfers of a General Character Between Different Levels of Government</t>
  </si>
  <si>
    <t>Transfers of a general character between different levels of government</t>
  </si>
  <si>
    <t>DEFENSE</t>
  </si>
  <si>
    <t>Military Defense</t>
  </si>
  <si>
    <t>Military defense</t>
  </si>
  <si>
    <t>Civil Defense</t>
  </si>
  <si>
    <t>Civil defense</t>
  </si>
  <si>
    <t>Foreign Military Aid</t>
  </si>
  <si>
    <t>Foreign military aid</t>
  </si>
  <si>
    <t>R&amp;D Defense</t>
  </si>
  <si>
    <t>Defense Not Elsewhere Classified</t>
  </si>
  <si>
    <t>Defense not elsewhere classified</t>
  </si>
  <si>
    <t>PUBLIC ORDER AND SAFETY</t>
  </si>
  <si>
    <t>Police Services</t>
  </si>
  <si>
    <t>Police services</t>
  </si>
  <si>
    <t>Fire Protection Services</t>
  </si>
  <si>
    <t>Fire protection services</t>
  </si>
  <si>
    <t>Law Courts</t>
  </si>
  <si>
    <t>Law courts</t>
  </si>
  <si>
    <t>Prisons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</si>
  <si>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</si>
  <si>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</si>
  <si>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</si>
  <si>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</si>
  <si>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</si>
  <si>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General Economic, Commercial and Labor Affairs</t>
  </si>
  <si>
    <t>General economic and commercial affairs</t>
  </si>
  <si>
    <t>General labor affairs</t>
  </si>
  <si>
    <t>Agriculture, Forestry, Fishing and Hunting</t>
  </si>
  <si>
    <t>Agriculture</t>
  </si>
  <si>
    <t>Forestry</t>
  </si>
  <si>
    <t>Fishing and hunting</t>
  </si>
  <si>
    <t>Fuel and Energy</t>
  </si>
  <si>
    <t>Coal and other solid mineral fuels</t>
  </si>
  <si>
    <t>Petroleum and natural gas</t>
  </si>
  <si>
    <t>Nuclear fuel</t>
  </si>
  <si>
    <t>Other fuels</t>
  </si>
  <si>
    <t>Electricity</t>
  </si>
  <si>
    <t>Non-electric energy</t>
  </si>
  <si>
    <t>Mining, Manufacturing and Construction</t>
  </si>
  <si>
    <t>Mining of mineral resources other than mineral fuels</t>
  </si>
  <si>
    <t>Manufacturing</t>
  </si>
  <si>
    <t>Construction</t>
  </si>
  <si>
    <t>Transport</t>
  </si>
  <si>
    <t>Road transport</t>
  </si>
  <si>
    <t>Water transport</t>
  </si>
  <si>
    <t>Railway transport</t>
  </si>
  <si>
    <t>Air transport</t>
  </si>
  <si>
    <t>Pipeline and other transport</t>
  </si>
  <si>
    <t>Communication</t>
  </si>
  <si>
    <t>Other Industries</t>
  </si>
  <si>
    <t>Distributive trades, storage and warehousing</t>
  </si>
  <si>
    <t>Hotels and restaurants</t>
  </si>
  <si>
    <t>Tourism</t>
  </si>
  <si>
    <t>Multipurpose development projects</t>
  </si>
  <si>
    <t>R&amp;D Economic Affairs</t>
  </si>
  <si>
    <t>R&amp;D General economic, commercial and labor affairs</t>
  </si>
  <si>
    <t>R&amp;D Agriculture, forestry, fishing and hunting</t>
  </si>
  <si>
    <t>R&amp;D Fuel and energy</t>
  </si>
  <si>
    <t>R&amp;D Mining, manufacturing and construction</t>
  </si>
  <si>
    <t>R&amp;D Transport</t>
  </si>
  <si>
    <t>R&amp;D Communications</t>
  </si>
  <si>
    <t>R&amp;D Other industries</t>
  </si>
  <si>
    <t>Economic Affairs Not Elsewhere Classified</t>
  </si>
  <si>
    <t>Economic affairs not elsewhere classified</t>
  </si>
  <si>
    <t>ENVIRONMENTAL PROTECTION</t>
  </si>
  <si>
    <t>Waste Management</t>
  </si>
  <si>
    <t>Waste management</t>
  </si>
  <si>
    <t>Waste Water Management</t>
  </si>
  <si>
    <t>Waste water management</t>
  </si>
  <si>
    <t>Pollution Abatement</t>
  </si>
  <si>
    <t>Pollution abatement</t>
  </si>
  <si>
    <t>Protection of Biodiversity and Landscape</t>
  </si>
  <si>
    <t>Protection of biodiversity and landscape</t>
  </si>
  <si>
    <t>R&amp;D Environmental Protection</t>
  </si>
  <si>
    <t>R&amp;D Environmental protection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</si>
  <si>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</si>
  <si>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</si>
  <si>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</si>
  <si>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</si>
  <si>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>Housing development</t>
  </si>
  <si>
    <t>Community Development</t>
  </si>
  <si>
    <t>Community development</t>
  </si>
  <si>
    <t>Water Supply</t>
  </si>
  <si>
    <t>Water supply</t>
  </si>
  <si>
    <t>Street Lighting</t>
  </si>
  <si>
    <t>Street lighting</t>
  </si>
  <si>
    <t>1334</t>
  </si>
  <si>
    <t>1340</t>
  </si>
  <si>
    <t>1341</t>
  </si>
  <si>
    <t>R&amp;D Housing and Community Amenities</t>
  </si>
  <si>
    <t>R&amp;D Housing and community amenities</t>
  </si>
  <si>
    <t xml:space="preserve">1.2.2. öáË³ïíáõÃÛáõÝÝ»ñ, áñÇó` </t>
  </si>
  <si>
    <t>1.2.1. ì³ñÏ»ñ, áñÇó`</t>
  </si>
  <si>
    <t>Housing and Community Amenities Not Elsewhere Classified</t>
  </si>
  <si>
    <t>Housing and community amenities not elsewhere classified</t>
  </si>
  <si>
    <t>HEALTH</t>
  </si>
  <si>
    <t>Medical products, Appliances and Equipment</t>
  </si>
  <si>
    <t>Pharmaceutical products</t>
  </si>
  <si>
    <t>Other medical products</t>
  </si>
  <si>
    <t>Therapeutic appliances and equipment</t>
  </si>
  <si>
    <t>Outpatient Services</t>
  </si>
  <si>
    <t>General medical services</t>
  </si>
  <si>
    <t>Specialized medical services</t>
  </si>
  <si>
    <t>Dental services</t>
  </si>
  <si>
    <t>Paramedical services</t>
  </si>
  <si>
    <t>Hospital Services</t>
  </si>
  <si>
    <t>General hospital services</t>
  </si>
  <si>
    <t>Specialized hospital services</t>
  </si>
  <si>
    <t>Medical and maternity center services</t>
  </si>
  <si>
    <t>Nursing and convalescent home services</t>
  </si>
  <si>
    <t>Public Health Services</t>
  </si>
  <si>
    <t>Public health services</t>
  </si>
  <si>
    <t>R&amp;D Health</t>
  </si>
  <si>
    <t>Health Not Elsewhere Classified</t>
  </si>
  <si>
    <t>Health not elsewhere classified</t>
  </si>
  <si>
    <t>RECREATION, CULTURE and RELIGION</t>
  </si>
  <si>
    <t>Recreational and Sporting Services</t>
  </si>
  <si>
    <t>Recreational and sporting services</t>
  </si>
  <si>
    <t>Cultural Services</t>
  </si>
  <si>
    <t>Cultural services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</si>
  <si>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</si>
  <si>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</si>
  <si>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</si>
  <si>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</si>
  <si>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R&amp;D Recreation, Culture and Religion</t>
  </si>
  <si>
    <t>R&amp;D Recreation, culture and religion</t>
  </si>
  <si>
    <t xml:space="preserve">                                           </t>
  </si>
  <si>
    <t>5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</si>
  <si>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</si>
  <si>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</si>
  <si>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</si>
  <si>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</si>
  <si>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</si>
  <si>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</si>
  <si>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</si>
  <si>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</si>
  <si>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</si>
  <si>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</si>
  <si>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</si>
  <si>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</si>
  <si>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</si>
  <si>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</si>
  <si>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</si>
  <si>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</si>
  <si>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</si>
  <si>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</si>
  <si>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</si>
  <si>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</si>
  <si>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>1154</t>
  </si>
  <si>
    <t>1155</t>
  </si>
  <si>
    <t>1252</t>
  </si>
  <si>
    <t>1253</t>
  </si>
  <si>
    <t>13501</t>
  </si>
  <si>
    <t>13502</t>
  </si>
  <si>
    <t>13503</t>
  </si>
  <si>
    <t>13504</t>
  </si>
  <si>
    <t>13505</t>
  </si>
  <si>
    <t>13506</t>
  </si>
  <si>
    <t>13507</t>
  </si>
  <si>
    <t>13508</t>
  </si>
  <si>
    <t>13509</t>
  </si>
  <si>
    <t>13510</t>
  </si>
  <si>
    <t>13511</t>
  </si>
  <si>
    <t>13512</t>
  </si>
  <si>
    <t>13513</t>
  </si>
  <si>
    <t>13514</t>
  </si>
  <si>
    <t>13515</t>
  </si>
  <si>
    <t>13516</t>
  </si>
  <si>
    <t>13517</t>
  </si>
  <si>
    <t>13518</t>
  </si>
  <si>
    <t>13519</t>
  </si>
  <si>
    <t>13520</t>
  </si>
  <si>
    <t>1353</t>
  </si>
  <si>
    <t xml:space="preserve">3.5 Վարչական գանձումներ (տող 1351 + տող 1352+տող 1353),     այդ թվում` 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</si>
  <si>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</si>
  <si>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</si>
  <si>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</si>
  <si>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</si>
  <si>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</si>
  <si>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</si>
  <si>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</si>
  <si>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</si>
  <si>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</si>
  <si>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</si>
  <si>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</si>
  <si>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</si>
  <si>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</si>
  <si>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</si>
  <si>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</si>
  <si>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</si>
  <si>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</si>
  <si>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</si>
  <si>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</si>
  <si>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</si>
  <si>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>Համայնքի բյուջե մուտքագրվող այլ վարչական գանձումներ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</si>
  <si>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</si>
  <si>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</si>
  <si>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</si>
  <si>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</si>
  <si>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</si>
  <si>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</si>
  <si>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</si>
  <si>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</si>
  <si>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</si>
  <si>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</si>
  <si>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</si>
  <si>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</si>
  <si>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այդ թվում` Գույքահարկ փոխադրամիջոցների համար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</si>
  <si>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</si>
  <si>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</si>
  <si>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</si>
  <si>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</si>
  <si>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</si>
  <si>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</si>
  <si>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 xml:space="preserve">2.1  Ընթացիկ արտաքին պաշտոնական դրամաշնորհներ` ստացված այլ պետություններից,  այդ թվում` 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</si>
  <si>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</si>
  <si>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</si>
  <si>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</si>
  <si>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</si>
  <si>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</si>
  <si>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</si>
  <si>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</si>
  <si>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 Պետական բյուջեից ֆինանսական համահարթեցման սկզբունքով տրամադրվող դոտացիաներ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</si>
  <si>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</si>
  <si>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</si>
  <si>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</si>
  <si>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</si>
  <si>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</si>
  <si>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</si>
  <si>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>3.1 Տոկոսներ այդ թվում`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</si>
  <si>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</si>
  <si>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</si>
  <si>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Բաժնետիր. ընկեր-ում  համայնքի մասնակցության դիմաց   համայնքի բյուջե կատարվող մասհանումներ  (շահաբաժին-ր)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</si>
  <si>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</si>
  <si>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</si>
  <si>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</si>
  <si>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</si>
  <si>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</si>
  <si>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</si>
  <si>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</si>
  <si>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Եկամտատեսակներ</t>
  </si>
  <si>
    <t>Հոդվածի N</t>
  </si>
  <si>
    <t>այդ թվում`</t>
  </si>
  <si>
    <t>վարչական մաս</t>
  </si>
  <si>
    <t>ֆոնդային մաս</t>
  </si>
  <si>
    <t xml:space="preserve"> Գույքահարկ համայնքների վարչական տարածքներում գտնվող շենքերի և շինությունների համար</t>
  </si>
  <si>
    <t>Գույքահարկ փոխադրամիջոցների համար</t>
  </si>
  <si>
    <t>Այլ գույքի վարձակալությունից վարձավճարներ</t>
  </si>
  <si>
    <t xml:space="preserve">Հողերի վարձակալության վարձավճարներ </t>
  </si>
  <si>
    <t>ՏԵՂԵԿՈՒԹՅՈՒՆՆԵՐ</t>
  </si>
  <si>
    <t>ԳՈՒՅՔԱՀԱՐԿԻ ԵՎ ՀՈՂԻ ՀԱՐԿԻ, ՀՈՂԵՐԻ ԵՎ ԱՅԼ ԳՈՒՅՔԻ ՎԱՐՁԱԿԱԼՈՒԹՅԱՆ ՎԱՐՁԱՎՃԱՐՆԵՐԻ</t>
  </si>
  <si>
    <t>ԳԾՈՎ ԱՌԱՆՁԻՆ ՑՈՒՑԱՆԻՇՆԵՐԻ ՎԵՐԱԲԵՐՅԱԼ</t>
  </si>
  <si>
    <t>ապառքը տարեսկզբի դրությոմբ</t>
  </si>
  <si>
    <t>ապառքը տարեվերջի դրությոմբ</t>
  </si>
  <si>
    <t>տվյալ տարվա հաշվարկային գումարը</t>
  </si>
  <si>
    <t>ՀԱՄԱՅՆՔԻ ԲՅՈՒՋԵԻ ԵԿԱՄՈՒՏՆԵՐԸ</t>
  </si>
  <si>
    <t>(հազար դրամներով)</t>
  </si>
  <si>
    <t xml:space="preserve">  Տողի NN</t>
  </si>
  <si>
    <t>Բաժին</t>
  </si>
  <si>
    <t>Դաս</t>
  </si>
  <si>
    <t>Խումբ</t>
  </si>
  <si>
    <t xml:space="preserve"> ՀԱՄԱՅՆՔԻ ԲՅՈՒՋԵԻ ԾԱԽՍԵՐԸ` ԸՍՏ ԲՅՈՒՋԵՏԱՅԻՆ ԾԱԽՍԵՐԻ ԳՈՐԾԱՌՆԱԿԱՆ ԴԱՍԱԿԱՐԳՄԱՆ</t>
  </si>
  <si>
    <t>Բյուջետային ծախսերի գործառական դասակարգման բաժինների, խմբերի և դասերի անվանումները</t>
  </si>
  <si>
    <t>ՀԱՄԱՅՆՔԻ  ԲՅՈՒՋԵԻ  ԾԱԽՍԵՐԸ`  ԸՍՏ  ԲՅՈՒՋԵՏԱՅԻՆ ԾԱԽՍԵՐԻ ՏՆՏԵՍԱԳԻՏԱԿԱՆ ԴԱՍԱԿԱՐԳՄԱՆ</t>
  </si>
  <si>
    <t>Բյուջետային ծախսերի տնտեսագիտական դասակարգման հոդվածների անվանումների</t>
  </si>
  <si>
    <t>ՀԱՄԱՅՆՔԻ  ԲՅՈՒՋԵԻ  ՀԱՎԵԼՈՒՐԴԻ  ՕԳՏԱԳՈՐԾՄԱՆ  ՈՒՂՂՈՒԹՅՈՒՆՆԵՐԸ  ԿԱՄ ԴԵՖԻՑԻՏԻ (ՊԱԿԱՍՈՒՐԴԻ)  ՖԻՆԱՆՍԱՎՈՐՄԱՆ  ԱՂԲՅՈՒՐՆԵՐԸ</t>
  </si>
  <si>
    <t>Բյուջետային ծախսերի տնտեսագիտական դասակարգման հոդվածների  անվանումները</t>
  </si>
  <si>
    <t>ԸՆԴԱՄԵՆԸ ՀԱՎԵԼՈՒՐԴԸ ԿԱՄ ԴԵՖԻՑԻՏԸ (ՊԱԿԱՍՈՒՐԴԸ)</t>
  </si>
  <si>
    <t>ԸՆԴԱՄԵՆԸ, այդ թվում`
(տող 8100+տող 8200), (տող 8000 հակառակ նշանով)</t>
  </si>
  <si>
    <t xml:space="preserve"> Ա. ՆԵՐՔԻՆ ԱՂԲՅՈՒՐՆԵՐ, այդ թվում`
(տող 8110+տող 8160), (տող8010-տող8200)</t>
  </si>
  <si>
    <t>1. ՓՈԽԱՌՈՒ ՄԻՋՈՑՆԵՐ, այդ թվում` 
(տող 8111+տող 8120)</t>
  </si>
  <si>
    <t xml:space="preserve"> 1.1. Արժեթղթեր (բացառությամբ բաժնետոմսերի և կապիտալում այլ մասնակցության),որից
 (տող 8112+տող 8113)</t>
  </si>
  <si>
    <t xml:space="preserve">  - թողարկումից և տեղաբաշխումից մուտքեր</t>
  </si>
  <si>
    <t xml:space="preserve">  - հիմնական գումարի մարում</t>
  </si>
  <si>
    <t xml:space="preserve">1.2. Վարկեր և փոխատվություններ (ստացում և մարում), այդ թվում`
(տող 8121+տող8140) </t>
  </si>
  <si>
    <t>1.2.1. Վարկեր, որից`
(տող 8122+տող 8130)</t>
  </si>
  <si>
    <t xml:space="preserve">  - վարկերի ստացում, որից
(տող 8123+տող 8124)</t>
  </si>
  <si>
    <t>պետական բյուջեից</t>
  </si>
  <si>
    <t>այլ աղբյուրներից</t>
  </si>
  <si>
    <t xml:space="preserve">  - ստացված վարկերի հիմնական  գումարի մարում, որից`
(տող 8131+տող 8132)
</t>
  </si>
  <si>
    <t>ՀՀ պետական բյուջեին</t>
  </si>
  <si>
    <t>այլ աղբյուրներին</t>
  </si>
  <si>
    <t>1.2.2. Փոխատվություններ, որից` 
(տող 8141+տող 8150)</t>
  </si>
  <si>
    <t>բյուջետային փոխատվությունների ստացում, որից`
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</si>
  <si>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</si>
  <si>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</si>
  <si>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մարում, որից`
(տող 8151+տող 8152)</t>
  </si>
  <si>
    <t>ՀՀ այլ համայնքների բյուջեներին</t>
  </si>
  <si>
    <t>2. ՖԻՆԱՆՍԱԿԱՆ ԱԿՏԻՎՆԵՐ, այդ թվում`
(տող8161+տող8170+տող8190-տող8197+տող8198+տող8199)</t>
  </si>
  <si>
    <t xml:space="preserve">2.1. Բաժնետոմսեր և կապիտալում այլ մասնակցություն, որից` </t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</si>
  <si>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</si>
  <si>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թվումª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</si>
  <si>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</si>
  <si>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t xml:space="preserve">2.2. Փոխատվություններ, որից` </t>
  </si>
  <si>
    <t xml:space="preserve"> - փոխատվությունների տրամադրում</t>
  </si>
  <si>
    <t>2.3. Համայնքի բյուջեի միջոցների տարեսկզբի ազատ  մնացորդը, այդ թվում`
(տող 8191+տող 8194-տող8193)</t>
  </si>
  <si>
    <t xml:space="preserve"> 2.3.1. Համայնքի բյուջեի վարչական մասի միջոցների տարեսկզբի ազատ մնացորդ, որից`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</si>
  <si>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</si>
  <si>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
(տող 8191 - տող 8192)</t>
  </si>
  <si>
    <t xml:space="preserve"> 2.3.2. Համայնքի բյուջեի ֆոնդային մասի միջոցների տարեսկզբի մնացորդ, որից`  
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</si>
  <si>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</si>
  <si>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
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</si>
  <si>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</si>
  <si>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</si>
  <si>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ժամանակահատվածում, որից`
(տող8010- տող 8110 - տող 8161 - տող 8170- տող 8190- տող 8197- տող 8198 - տող 8210)</t>
  </si>
  <si>
    <t>ծախսերի ֆինանսավորմանը չուղղված համայնքի բյուջեի միջոցների տարեսկզբի ազատ մնացորդի գումարը</t>
  </si>
  <si>
    <t>Բ. ԱՐՏԱՔԻՆ ԱՂԲՅՈՒՐՆԵՐ, այդ թվում` 
(տող 8210)</t>
  </si>
  <si>
    <t>1. ՓՈԽԱՌՈՒ ՄԻՋՈՑՆԵՐ, այդ թվում` 
(տող 8211+տող 8220)</t>
  </si>
  <si>
    <t xml:space="preserve"> 1.1. Արժեթղթեր (բացառությամբ բաժնետոմսերի և կապիտալում այլ մասնակցության) , որից`</t>
  </si>
  <si>
    <t>1.2. Վարկեր և փոխատվություններ(ստացում և մարում), այդ թվում 
   տող 8221+տող 8240</t>
  </si>
  <si>
    <t>նախկինում տրամադրված փոխատվությունների դիմաց ստացվող մարումներից մուտքեր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</si>
  <si>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</si>
  <si>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ԾԱՌԱՅՈՒԹՅՈՒՆՆԵՐ, այդ թվում` (տող2110+տող2120+տող2130+տող2140+տող2150+տող2160+տող2170+տող2180)                                                                                        </t>
  </si>
  <si>
    <t>Օրենսդիր և գործադիր մարմիններ, պետական կառավարում, ‎ֆինանսական և հարկաբյուջետային հարաբերություններ, արտաքին հարաբերություններ, 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</si>
  <si>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</si>
  <si>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</si>
  <si>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</si>
  <si>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օգնություն, որից`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</si>
  <si>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</si>
  <si>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</si>
  <si>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ծառայություններ, որից`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</si>
  <si>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</si>
  <si>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</si>
  <si>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</si>
  <si>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աշխատանք, որից`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</si>
  <si>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</si>
  <si>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աշխատանքներ, որից` 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</si>
  <si>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</si>
  <si>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չպատկանող), որից`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</si>
  <si>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</si>
  <si>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գործառնություններ, որից`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</si>
  <si>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</si>
  <si>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տրանսֆերտներ, որից`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</si>
  <si>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</si>
  <si>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</si>
  <si>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</si>
  <si>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t>ՊԱՇՏՊԱՆՈՒԹՅՈՒՆ, այդ թվում` (տող2210+2220+տող2230+տող2240+տող2250)</t>
  </si>
  <si>
    <t>Ռազմական պաշտպանություն, որից`</t>
  </si>
  <si>
    <t xml:space="preserve">Ռազմական պաշտպանություն </t>
  </si>
  <si>
    <t>Քաղաքացիական պաշտպանություն, որից`</t>
  </si>
  <si>
    <t xml:space="preserve">Քաղաքացիական պաշտպանություն </t>
  </si>
  <si>
    <t>Արտաքին ռազմական օգնություն, որից`</t>
  </si>
  <si>
    <t xml:space="preserve">Արտաքին ռազմական օգնություն </t>
  </si>
  <si>
    <t>Հետազոտական և նախագծային աշխատանքներ պաշտպանության ոլորտում, որից`</t>
  </si>
  <si>
    <t>Պաշտպանություն (այլ դասերին չպատկանող), որից`</t>
  </si>
  <si>
    <t>Պաշտպանություն (այլ դասերին չպատկանող)</t>
  </si>
  <si>
    <t>ՀԱՍԱՐԱԿԱԿԱՆ ԿԱՐԳ, ԱՆՎՏԱՆԳՈՒԹՅՈՒՆ և ԴԱՏԱԿԱՆ ԳՈՐԾՈՒՆԵՈՒԹՅՈՒՆ, այդ թվում (տող2310+տող2320+տող2330+տող2340+տող2350+տող2360+տող2370)</t>
  </si>
  <si>
    <t>Հասարակական կարգ և անվտանգություն, որից`</t>
  </si>
  <si>
    <t>Ոստիկանություն</t>
  </si>
  <si>
    <t>Ազգային անվտանգություն</t>
  </si>
  <si>
    <t>Պետական պահպանություն</t>
  </si>
  <si>
    <t>Փրկարար ծառայություն, որից`</t>
  </si>
  <si>
    <t xml:space="preserve">Փրկարար ծառայություն </t>
  </si>
  <si>
    <t>Դատական գործունեություն և իրավական պաշտպանություն, որից`</t>
  </si>
  <si>
    <t xml:space="preserve">Դատարաններ </t>
  </si>
  <si>
    <t>Իրավական պաշտպանություն</t>
  </si>
  <si>
    <t>Դատախազություն, որից`</t>
  </si>
  <si>
    <t>Դատախազություն</t>
  </si>
  <si>
    <t>Կալանավայրեր, որից`</t>
  </si>
  <si>
    <t xml:space="preserve">Կալանավայրեր </t>
  </si>
  <si>
    <t xml:space="preserve">Հետազոտական ու նախագծային աշխատանքներ հասարակական կարգի և անվտանգության ոլորտում, որից`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</si>
  <si>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</si>
  <si>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չպատկանող), որից`</t>
  </si>
  <si>
    <t>Հասարակական կարգ և անվտանգություն (այլ դասերին չպատկանող)</t>
  </si>
  <si>
    <t>ՏՆՏԵՍԱԿԱՆ ՀԱՐԱԲԵՐՈՒԹՅՈՒՆՆԵՐ, այդ թվում` (տող2410+տող2420+տող2430+տող2440+տող2450+տող2460+տող2470+տող2480+տող2490)</t>
  </si>
  <si>
    <t>Ընդհանուր բնույթի տնտեսական, առևտրային և աշխատանքի գծով հարաբերություններ, որից`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</si>
  <si>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</si>
  <si>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</si>
  <si>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որսորդություն, որից`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</si>
  <si>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</si>
  <si>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</si>
  <si>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</si>
  <si>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</si>
  <si>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էներգետիկա, որից`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</si>
  <si>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</si>
  <si>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</si>
  <si>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</si>
  <si>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</si>
  <si>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</si>
  <si>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</si>
  <si>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շինարարություն, որից`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</si>
  <si>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</si>
  <si>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</si>
  <si>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</si>
  <si>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Տրանսպորտ, որից`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</si>
  <si>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</si>
  <si>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</si>
  <si>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</si>
  <si>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</si>
  <si>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</si>
  <si>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Կապ, որից`</t>
  </si>
  <si>
    <t xml:space="preserve">Կապ </t>
  </si>
  <si>
    <t>Այլ բնագավառներ, որից`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</si>
  <si>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</si>
  <si>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</si>
  <si>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</si>
  <si>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</si>
  <si>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աշխատանքներ, որից`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</si>
  <si>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</si>
  <si>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</si>
  <si>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</si>
  <si>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</si>
  <si>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</si>
  <si>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</si>
  <si>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</si>
  <si>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չպատկանող), որից`</t>
  </si>
  <si>
    <t>Տնտեսական հարաբերություններ (այլ դասերին չպատկանող)</t>
  </si>
  <si>
    <t>ՇՐՋԱԿԱ ՄԻՋԱՎԱՅՐԻ ՊԱՇՏՊԱՆՈՒԹՅՈՒՆ, այդ թվում` (տող2510+տող2520+տող2530+տող2540+տող2550+տող2560)</t>
  </si>
  <si>
    <t>Աղբահանում, որից`</t>
  </si>
  <si>
    <t>Աղբահանում</t>
  </si>
  <si>
    <t>Կեղտաջրերի հեռացում, որից`</t>
  </si>
  <si>
    <t xml:space="preserve">Կեղտաջրերի հեռացում </t>
  </si>
  <si>
    <t>Շրջակա միջավայրի աղտոտման դեմ պայքար, որից`</t>
  </si>
  <si>
    <t>Շրջակա միջավայրի աղտոտման դեմ պայքար</t>
  </si>
  <si>
    <t>Կենսաբազմազանության և բնության  պաշտպանություն, որից`</t>
  </si>
  <si>
    <t>Կենսաբազմազանության և բնության  պաշտպանություն</t>
  </si>
  <si>
    <t>Շրջակա միջավայրի պաշտպանության գծով հետազոտական և նախագծային աշխատանքներ, որից`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</si>
  <si>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</si>
  <si>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չպատկանող), որից`</t>
  </si>
  <si>
    <t>Շրջակա միջավայրի պաշտպանություն (այլ դասերին չպատկանող)</t>
  </si>
  <si>
    <t>ԲՆԱԿԱՐԱՆԱՅԻՆ ՇԻՆԱՐԱՐՈՒԹՅՈՒՆ ԵՎ ԿՈՄՈՒՆԱԼ ԾԱՌԱՅՈՒԹՅՈՒՆ, այդ թվում` (տող3610+տող3620+տող3630+տող3640+տող3650+տող3660)</t>
  </si>
  <si>
    <t>Բնակարանային շինարարություն, որից`</t>
  </si>
  <si>
    <t xml:space="preserve">Բնակարանային շինարարություն </t>
  </si>
  <si>
    <t>Համայնքային զարգացում, որից`</t>
  </si>
  <si>
    <t>Համայնքային զարգացում</t>
  </si>
  <si>
    <t>Ջրամատակարարում, որից`</t>
  </si>
  <si>
    <t xml:space="preserve">Ջրամատակարարում </t>
  </si>
  <si>
    <t>Փողոցների լուսավորում, որից`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</si>
  <si>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</si>
  <si>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աշխատանքներ, որից`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</si>
  <si>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</si>
  <si>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չպատկանող), որից`</t>
  </si>
  <si>
    <t>Բնակարանային շինարարության և կոմունալ ծառայություններ (այլ դասերին չպատկանող)</t>
  </si>
  <si>
    <t>ԱՌՈՂՋԱՊԱՀՈՒԹՅՈՒՆ, այդ թվում` (տող2710+տող2720+տող2730+տող2740+տող2750+տող2760)</t>
  </si>
  <si>
    <t>Բժշկական ապրանքներ, սարքեր և սարքավորումներ, որից`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</si>
  <si>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</si>
  <si>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</si>
  <si>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</si>
  <si>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ծառայություններ, որից`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</si>
  <si>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</si>
  <si>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</si>
  <si>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</si>
  <si>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</si>
  <si>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ծառայություններ, որից`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</si>
  <si>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</si>
  <si>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</si>
  <si>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</si>
  <si>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</si>
  <si>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ծառայություններ, որից`</t>
  </si>
  <si>
    <t>Հանրային առողջապահական ծառայություններ</t>
  </si>
  <si>
    <t xml:space="preserve">Առողջապահության գծով հետազոտական և նախագծային աշխատանքներ, որից` </t>
  </si>
  <si>
    <t xml:space="preserve">Առողջապահության գծով հետազոտական և նախագծային աշխատանքներ </t>
  </si>
  <si>
    <t>Առողջապահություն (այլ դասերին չպատկանող), որից`</t>
  </si>
  <si>
    <t>Առողջապահական հարակից ծառայություններ և ծրագրեր</t>
  </si>
  <si>
    <t>Առողջապահություն (այլ դասերին չպատկանող)</t>
  </si>
  <si>
    <t>ՀԱՆԳԻՍՏ, ՄՇԱԿՈՒՅԹ ԵՎ ԿՐՈՆ, այդ թվում` (տող2810+տող2820+տող2830+տող2840+տող2850+տող2860)</t>
  </si>
  <si>
    <t>Հանգստի և սպորտի ծառայություններ, որից`</t>
  </si>
  <si>
    <t>Հանգստի և սպորտի ծառայություններ</t>
  </si>
  <si>
    <t>Մշակութային ծառայություններ, որից`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</si>
  <si>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</si>
  <si>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</si>
  <si>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</si>
  <si>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</si>
  <si>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</si>
  <si>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</si>
  <si>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</si>
  <si>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ծառայություններ, որից`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</si>
  <si>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</si>
  <si>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</si>
  <si>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</si>
  <si>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ծառայություններ, որից`</t>
  </si>
  <si>
    <t>Երիտասարդական ծրագրեր</t>
  </si>
  <si>
    <t>Քաղաքական կուսակցություններ, հասարակական կազմակերպություններ, արհմիություններ</t>
  </si>
  <si>
    <t>Կրոնական և հասարակական այլ ծառայություններ</t>
  </si>
  <si>
    <t>Հանգստի, մշակույթի և կրոնի գծով հետազոտական և նախագծային աշխատանքներ, որից`</t>
  </si>
  <si>
    <t>Հանգստի, մշակույթի և կրոնի գծով հետազոտական և նախագծային աշխատանքներ</t>
  </si>
  <si>
    <t>Հանգիստ, մշակույթ և կրոն (այլ դասերին չպատկանող), որից`</t>
  </si>
  <si>
    <t>Հանգիստ, մշակույթ և կրոն (այլ դասերին չպատկանող)</t>
  </si>
  <si>
    <t>ԿՐԹՈՒԹՅՈՒՆ, այդ թվում` (տող2910+տող2920+տող2930+տող2940+տող2950+տող2960+տող2970+տող2980)</t>
  </si>
  <si>
    <t>Նախադպրոցական և տարրական ընդհանուր կրթություն, որից`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</si>
  <si>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</si>
  <si>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</si>
  <si>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կրթություն, որից`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</si>
  <si>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</si>
  <si>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</si>
  <si>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կրթություն, որից`</t>
  </si>
  <si>
    <t>Նախնական մասնագիտական (արհեստագործական) կրթություն</t>
  </si>
  <si>
    <t>Միջին մասնագիտական կրթություն</t>
  </si>
  <si>
    <t>Բարձրագույն կրթություն, որից`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</si>
  <si>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</si>
  <si>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</si>
  <si>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կրթություն, որից`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</si>
  <si>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</si>
  <si>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</si>
  <si>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ծառայություններ, որից` </t>
  </si>
  <si>
    <t xml:space="preserve">Կրթությանը տրամադրվող օժանդակ ծառայություններ </t>
  </si>
  <si>
    <t>Կրթության ոլորտում հետազոտական և նախագծային աշխատանքներ, որից`</t>
  </si>
  <si>
    <t>Կրթության ոլորտում հետազոտական և նախագծային աշխատանքներ</t>
  </si>
  <si>
    <t>Կրթություն (այլ դասերին չպատկանող), որից`</t>
  </si>
  <si>
    <t>Կրթություն (այլ դասերին չպատկանող)</t>
  </si>
  <si>
    <t xml:space="preserve">ՍՈՑԻԱԼԱԿԱՆ ՊԱՇՏՊԱՆՈՒԹՅՈՒՆ, այդ թվում` (տող3010+տող3020+տող3030+տող3040+տող3050+տող3060+տող3070+տող3080+տող3090) </t>
  </si>
  <si>
    <t>Վատառողջություն և անաշխատունակություն, որից`</t>
  </si>
  <si>
    <t>Վատառողջություն</t>
  </si>
  <si>
    <t>Անաշխատունակություն</t>
  </si>
  <si>
    <t>Ծերություն, որից`</t>
  </si>
  <si>
    <t>Ծերություն</t>
  </si>
  <si>
    <t xml:space="preserve">Հարազատին կորցրած անձինք, որից` </t>
  </si>
  <si>
    <t xml:space="preserve">Հարազատին կորցրած անձինք </t>
  </si>
  <si>
    <t>Ընտանիքի անդամներ և զավակներ, որից`</t>
  </si>
  <si>
    <t>Ընտանիքի անդամներ և զավակներ</t>
  </si>
  <si>
    <t>Գործազրկություն, որից`</t>
  </si>
  <si>
    <t>Գործազրկություն</t>
  </si>
  <si>
    <t xml:space="preserve">Բնակարանային ապահովում, որից` </t>
  </si>
  <si>
    <t xml:space="preserve">Բնակարանային ապահովում </t>
  </si>
  <si>
    <t xml:space="preserve">Սոցիալական հատուկ արտոնություններ (այլ դասերին չպատկանող), որից` </t>
  </si>
  <si>
    <t xml:space="preserve">Սոցիալական հատուկ արտոնություններ (այլ դասերին չպատկանող) </t>
  </si>
  <si>
    <t>Սոցիալական պաշտպանության ոլորտում հետազոտական և նախագծային աշխատանքներ, որից`</t>
  </si>
  <si>
    <t xml:space="preserve">Սոցիալական պաշտպանության ոլորտում հետազոտական և նախագծային աշխատանքներ, որից` </t>
  </si>
  <si>
    <t>ՀԻՄՆԱԿԱՆ ԲԱԺԻՆՆԵՐԻՆ ՉԴԱՍՎՈՂ ՊԱՀՈՒՍՏԱՅԻՆ ՖՈՆԴԵՐ, այդ թվում` (տող3110)</t>
  </si>
  <si>
    <t xml:space="preserve">ՀՀ կառավարության և համայնքների պահուստային ֆոնդ, որից` </t>
  </si>
  <si>
    <t>ՀՀ համայնքների պահուստային ֆոնդ</t>
  </si>
  <si>
    <t>ԸՆԴԱՄԵՆԸ ԾԱԽՍԵՐ, այդ թվում` (տող4050+տող5000+տող 6000)</t>
  </si>
  <si>
    <t xml:space="preserve">Ա. ԸՆԹԱՑԻԿ  ԾԱԽՍԵՐ, այդ թվում` (տող4100+տող4200+տող4300+տող4400+տող4500+ տող4600+տող4700)                                                                                                                       </t>
  </si>
  <si>
    <t xml:space="preserve">1.1 ԱՇԽԱՏԱՆՔԻ ՎԱՐՁԱՏՐՈՒԹՅՈՒՆ, այդ թվում`
(տող4110+տող4120+տող4130)                                                                     </t>
  </si>
  <si>
    <t>ԴՐԱՄՈՎ ՎՃԱՐՎՈՂ ԱՇԽԱՏԱՎԱՐՁԵՐ ԵՎ ՀԱՎԵԼԱՎՃԱՐՆԵՐ, որից`                    (տող4111+տող4112+ տող4114)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</si>
  <si>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</si>
  <si>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</si>
  <si>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</si>
  <si>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>ԲՆԵՂԵՆ ԱՇԽԱՏԱՎԱՐՁԵՐ ԵՎ ՀԱՎԵԼԱՎՃԱՐՆԵՐ, որից` 
(տող4121)</t>
  </si>
  <si>
    <t xml:space="preserve"> -Բնեղեն աշխատավարձեր և հավելավճարներ</t>
  </si>
  <si>
    <t>ՓԱՍՏԱՑԻ ՍՈՑԻԱԼԱԿԱՆ ԱՊԱՀՈՎՈՒԹՅԱՆ ՎՃԱՐՆԵՐ, որից` 
(տող4131)</t>
  </si>
  <si>
    <t xml:space="preserve"> -Սոցիալական ապահովության վճարներ</t>
  </si>
  <si>
    <t>1.2 ԾԱՌԱՅՈՒԹՅՈՒՆՆԵՐԻ ԵՎ ԱՊՐԱՆՔՆԵՐԻ ՁԵՌՔ ԲԵՐՈՒՄ, այդ թվում`  (տող4210+տող4220+տող4230+տող4240+տող4250+տող4260)</t>
  </si>
  <si>
    <t>ՇԱՐՈՒՆԱԿԱԿԱՆ ԾԱԽՍԵՐ, որից` (տող4211+տող4212+տող4213+տող4214+տող4215+տող4216+տող4217)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</si>
  <si>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</si>
  <si>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</si>
  <si>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</si>
  <si>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</si>
  <si>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</si>
  <si>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</si>
  <si>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</si>
  <si>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ԳՈՐԾՈՒՂՈՒՄՆԵՐԻ ԵՎ ՇՐՋԱԳԱՅՈՒԹՅՈՒՆՆԵՐԻ ԾԱԽՍԵՐ, որից` 
(տող4221+տող4222+տող4223)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</si>
  <si>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</si>
  <si>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</si>
  <si>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</si>
  <si>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>ՊԱՅՄԱՆԱԳՐԱՅԻՆ ԱՅԼ ԾԱՌԱՅՈՒԹՅՈՒՆՆԵՐԻ ՁԵՌՔ ԲԵՐՈՒՄ, որից` (տող4231+տող4232+տող4233+տող4234+տող4235+տող4236+տող4237+տող4238)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</si>
  <si>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</si>
  <si>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</si>
  <si>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</si>
  <si>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</si>
  <si>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</si>
  <si>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</si>
  <si>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</si>
  <si>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</si>
  <si>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ԱՅԼ ՄԱՍՆԱԳԻՏԱԿԱՆ ԾԱՌԱՅՈՒԹՅՈՒՆՆԵՐԻ ՁԵՌՔ ԲԵՐՈՒՄ, որից`  
(տող 4241)</t>
  </si>
  <si>
    <t xml:space="preserve"> -Մասնագիտական ծառայություններ</t>
  </si>
  <si>
    <t>ԸՆԹԱՑԻԿ ՆՈՐՈԳՈՒՄ ԵՎ ՊԱՀՊԱՆՈՒՄ, որից (ծառայություններ և նյութեր) 
(տող4251+տող4252)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</si>
  <si>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</si>
  <si>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</si>
  <si>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ՆՅՈՒԹԵՐ, որից (տող4261+տող4262+տող4263+տող4264+տող4265+տող4266+տող4267+տող4268)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</si>
  <si>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</si>
  <si>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</si>
  <si>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</si>
  <si>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</si>
  <si>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</si>
  <si>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</si>
  <si>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</si>
  <si>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</si>
  <si>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1.3 ՏՈԿՈՍԱՎՃԱՐՆԵՐ, այդ թվում 
(տող4310+տող 4320+տող4330)</t>
  </si>
  <si>
    <t>ՆԵՐՔԻՆ ՏՈԿՈՍԱՎՃԱՐՆԵՐ, որից
 (տող4311+տող4312)</t>
  </si>
  <si>
    <t xml:space="preserve"> -Ներքին արժեթղթերի տոկոսավճարներ</t>
  </si>
  <si>
    <t xml:space="preserve"> -Ներքին վարկերի տոկոսավճարներ</t>
  </si>
  <si>
    <t>ԱՐՏԱՔԻՆ ՏՈԿՈՍԱՎՃԱՐՆԵՐ, որից 
(տող4321+տող4322)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</si>
  <si>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</si>
  <si>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</si>
  <si>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ՓՈԽԱՌՈՒԹՅՈՒՆՆԵՐԻ ՀԵՏ ԿԱՊՎԱԾ ՎՃԱՐՆԵՐ, որից` 
(տող4331+տող4332+տող4333) 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</si>
  <si>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</si>
  <si>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</si>
  <si>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</si>
  <si>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>1.4 ՍՈՒԲՍԻԴԻԱՆԵՐ, այդ թվում  
(տող4410+տող4420)</t>
  </si>
  <si>
    <t>ՍՈՒԲՍԻԴԻԱՆԵՐ ՊԵՏԱԿԱՆ (ՀԱՄԱՅՆՔԱՅԻՆ) ԿԱԶՄԱԿԵՐՊՈՒԹՅՈՒՆՆԵՐԻՆ, որից` (տող4411+տող4412)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</si>
  <si>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</si>
  <si>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</si>
  <si>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>ՍՈՒԲՍԻԴԻԱՆԵՐ ՈՉ ՊԵՏԱԿԱՆ (ՈՉ ՀԱՄԱՅՆՔԱՅԻՆ) ԿԱԶՄԱԿԵՐՊՈՒԹՅՈՒՆՆԵՐԻՆ, որից` 
(տող4421+տող4422)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</si>
  <si>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</si>
  <si>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</si>
  <si>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>1.5 ԴՐԱՄԱՇՆՈՐՀՆԵՐ, այդ թվում` (տող4510+տող4520+տող4530+տող4540)</t>
  </si>
  <si>
    <t>ԴՐԱՄԱՇՆՈՐՀՆԵՐ ՕՏԱՐԵՐԿՐՅԱ ԿԱՌԱՎԱՐՈՒԹՅՈՒՆՆԵՐԻՆ, որից` 
(տող4511+տող4512)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</si>
  <si>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</si>
  <si>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</si>
  <si>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>ԴՐԱՄԱՇՆՈՐՀՆԵՐ ՄԻՋԱԶԳԱՅԻՆ ԿԱԶՄԱԿԵՐՊՈՒԹՅՈՒՆՆԵՐԻՆ, որից`  (տող4521+տող4522)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</si>
  <si>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</si>
  <si>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</si>
  <si>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>ԸՆԹԱՑԻԿ ԴՐԱՄԱՇՆՈՐՀՆԵՐ ՊԵՏԱԿԱՆ ՀԱՏՎԱԾԻ ԱՅԼ ՄԱԿԱՐԴԱԿՆԵՐԻՆ, որից` (տող4531+տող4532+տող4533)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</si>
  <si>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</si>
  <si>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</si>
  <si>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 - Այլ ընթացիկ դրամաշնորհներ, այդ թվում`            (տող 4534+տող 4537 +տող 4538)</t>
  </si>
  <si>
    <t xml:space="preserve"> - տեղական ինքնակառավրման մարմիններին,որից` 
(տող  4535+տող 4536)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</si>
  <si>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</si>
  <si>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</si>
  <si>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</si>
  <si>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</si>
  <si>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ՄԱԿԱՐԴԱԿՆԵՐԻՆ, որից` (տող4541+տող4542+տող4543)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</si>
  <si>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</si>
  <si>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</si>
  <si>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 -Այլ կապիտալ դրամաշնորհներ, այդ թվում`              (տող 4544+տող 4547 +տող 4548)</t>
  </si>
  <si>
    <t xml:space="preserve"> - տեղական ինքնակառավրման մարմիններին,որից`     (տող  4545+տող 4546)</t>
  </si>
  <si>
    <t xml:space="preserve">ՀՀ այլ համայնքներին </t>
  </si>
  <si>
    <t>1.6 ՍՈՑԻԱԼԱԿԱՆ ՆՊԱՍՏՆԵՐ ԵՎ ԿԵՆՍԱԹՈՇԱԿՆԵՐ, այդ թվում`
(տող4610+տող4630+տող4640)</t>
  </si>
  <si>
    <t>ՍՈՑԻԱԼԱԿԱՆ ԱՊԱՀՈՎՈՒԹՅԱՆ ՆՊԱՍՏՆԵՐ, այդ թվում`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</si>
  <si>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</si>
  <si>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</si>
  <si>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ՍՈՑԻԱԼԱԿԱՆ ՕԳՆՈՒԹՅԱՆ ԴՐԱՄԱԿԱՆ ԱՐՏԱՀԱՅՏՈՒԹՅԱՄԲ ՆՊԱՍՏՆԵՐ (ԲՅՈՒՋԵԻՑ), որից`
 (տող4631+տող4632+տող4633+տող4634) 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</si>
  <si>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</si>
  <si>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</si>
  <si>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</si>
  <si>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</si>
  <si>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ԿԵՆՍԱԹՈՇԱԿՆԵՐ, որից` 
(տող4641) </t>
  </si>
  <si>
    <t xml:space="preserve"> -Կենսաթոշակներ</t>
  </si>
  <si>
    <t>1.7 ԱՅԼ ԾԱԽՍԵՐ, այդ թվում` (տող4710+տող4720+տող4730+տող4740+տող4750+տող4760+տող4770)</t>
  </si>
  <si>
    <t xml:space="preserve">ՆՎԻՐԱՏՎՈՒԹՅՈՒՆՆԵՐ ՈՉ ԿԱՌԱՎԱՐԱԿԱՆ (ՀԱՍԱՐԱԿԱԿԱՆ) ԿԱԶՄԱԿԵՐՊՈՒԹՅՈՒՆՆԵՐԻՆ, որից`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</si>
  <si>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</si>
  <si>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</si>
  <si>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>ՀԱՐԿԵՐ, ՊԱՐՏԱԴԻՐ ՎՃԱՐՆԵՐ ԵՎ ՏՈՒՅԺԵՐ, ՈՐՈՆՔ ԿԱՌԱՎԱՐՄԱՆ ՏԱՐԲԵՐ ՄԱԿԱՐԴԱԿՆԵՐԻ ԿՈՂՄԻՑ ԿԻՐԱՌՎՈՒՄ ԵՆ ՄԻՄՅԱՆՑ ՆԿԱՏՄԱՄԲ, որից` (տող4721+տող4722+տող4723+տող4724)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</si>
  <si>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</si>
  <si>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</si>
  <si>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</si>
  <si>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</si>
  <si>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>ԴԱՏԱՐԱՆՆԵՐԻ ԿՈՂՄԻՑ ՆՇԱՆԱԿՎԱԾ ՏՈՒՅԺԵՐ ԵՎ ՏՈՒԳԱՆՔՆԵՐ, որից` 
(տող4731)</t>
  </si>
  <si>
    <t xml:space="preserve"> -Դատարանների կողմից նշանակված տույժեր և տուգանքներ</t>
  </si>
  <si>
    <t xml:space="preserve"> ԲՆԱԿԱՆ ԱՂԵՏՆԵՐԻՑ ԿԱՄ ԱՅԼ ԲՆԱԿԱՆ ՊԱՏՃԱՌՆԵՐՈՎ ԱՌԱՋԱՑԱԾ ՎՆԱՍՆԵՐԻ ԿԱՄ ՎՆԱՍՎԱԾՔՆԵՐԻ ՎԵՐԱԿԱՆԳՆՈՒՄ, որից` (տող4741+տող4742)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</si>
  <si>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</si>
  <si>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</si>
  <si>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>ԿԱՌԱՎԱՐՄԱՆ ՄԱՐՄԻՆՆԵՐԻ ԳՈՐԾՈՒՆԵՈՒԹՅԱՆ ՀԵՏԵՎԱՆՔՈՎ ԱՌԱՋԱՑԱԾ ՎՆԱՍՆԵՐԻ ԿԱՄ ՎՆԱՍՎԱԾՔՆԵՐԻ  ՎԵՐԱԿԱՆԳՆՈՒՄ, որից 
(տող4751)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</si>
  <si>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</si>
  <si>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ԱՅԼ ԾԱԽՍԵՐ, որից`
 (տող4761)</t>
  </si>
  <si>
    <t xml:space="preserve"> -Այլ ծախսեր</t>
  </si>
  <si>
    <t>ՊԱՀՈՒՍՏԱՅԻՆ ՄԻՋՈՑՆԵՐ, որից` 
(տող4771)</t>
  </si>
  <si>
    <t xml:space="preserve"> -Պահուստային միջոցներ, այդ թվում`</t>
  </si>
  <si>
    <t>համայնքի բյուջեի վարչական մասի պահուստային ֆոնդից ֆոնդային մաս կատարվող հատկացումներ</t>
  </si>
  <si>
    <t>Բ. ՈՉ ՖԻՆԱՆՍԱԿԱՆ ԱԿՏԻՎՆԵՐԻ ԳԾՈՎ ԾԱԽՍԵՐ, այդ թվում`     (տող5100+տող5200+տող5300+տող5400)</t>
  </si>
  <si>
    <t>1.1. ՀԻՄՆԱԿԱՆ ՄԻՋՈՑՆԵՐ, այդ թվում`
(տող5110+տող5120+տող5130)</t>
  </si>
  <si>
    <t>ՇԵՆՔԵՐ ԵՎ ՇԻՆՈՒԹՅՈՒՆՆԵՐ, որից`              (տող5111+տող5112+տող5113)</t>
  </si>
  <si>
    <t xml:space="preserve"> - Շենքերի և շինությունների ձեռք բերում</t>
  </si>
  <si>
    <t xml:space="preserve"> - Շենքերի և շինությունների կառուցում</t>
  </si>
  <si>
    <t xml:space="preserve"> - Շենքերի և շինությունների կապիտալ վերանորոգում</t>
  </si>
  <si>
    <t>ՄԵՔԵՆԱՆԵՐ ԵՎ ՍԱՐՔԱՎՈՐՈՒՄՆԵՐ, որից`        (տող5121+ տող5122+տող5123)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</si>
  <si>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</si>
  <si>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</si>
  <si>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</si>
  <si>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ԱՅԼ ՀԻՄՆԱԿԱՆ ՄԻՋՈՑՆԵՐ, որից`
(տող 5131+տող 5132+տող 5133+ տող5134)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</si>
  <si>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</si>
  <si>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</si>
  <si>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</si>
  <si>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</si>
  <si>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>1.2 ՊԱՇԱՐՆԵՐ, այդ թվում` (տող5211+տող5221+տող5231+տող5241)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</si>
  <si>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</si>
  <si>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</si>
  <si>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</si>
  <si>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</si>
  <si>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>1.3 ԲԱՐՁՐԱՐԺԵՔ ԱԿՏԻՎՆԵՐ, այդ թվում`
(տող 5311)</t>
  </si>
  <si>
    <t xml:space="preserve"> -Բարձրարժեք ակտիվներ</t>
  </si>
  <si>
    <t>1.4 ՉԱՐՏԱԴՐՎԱԾ ԱԿՏԻՎՆԵՐ, այդ թվում`              (տող 5411+տող 5421+տող 5431+տող5441)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</si>
  <si>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</si>
  <si>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</si>
  <si>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</si>
  <si>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</si>
  <si>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 xml:space="preserve"> Գ. ՈՉ ՖԻՆԱՆՍԱԿԱՆ ԱԿՏԻՎՆԵՐԻ ԻՐԱՑՈՒՄԻՑ ՄՈՒՏՔԵՐ, այդ թվում` (տող6100+տող6200+տող6300+տող6400)</t>
  </si>
  <si>
    <t xml:space="preserve">ՀԻՄՆԱԿԱՆ ՄԻՋՈՑՆԵՐԻ ԻՐԱՑՈՒՄԻՑ ՄՈՒՏՔԵՐ, այդ թվում` (տող6110+տող6120+տող6130) 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</si>
  <si>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</si>
  <si>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</si>
  <si>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</si>
  <si>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>ՊԱՇԱՐՆԵՐԻ ԻՐԱՑՈՒՄԻՑ ՄՈՒՏՔԵՐ, այդ թվում`
 (տող6210+տող6220)</t>
  </si>
  <si>
    <t xml:space="preserve"> ՌԱԶՄԱՎԱՐԱԿԱՆ ՀԱՄԱՅՆՔԱՅԻՆ ՊԱՇԱՐՆԵՐԻ ԻՐԱՑՈՒՄԻՑ ՄՈՒՏՔԵՐ</t>
  </si>
  <si>
    <t>ԱՅԼ ՊԱՇԱՐՆԵՐԻ ԻՐԱՑՈՒՄԻՑ ՄՈՒՏՔԵՐ, որից` 
(տող6221+տող6222+տող6223)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</si>
  <si>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</si>
  <si>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</si>
  <si>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</si>
  <si>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ՄՈՒՏՔԵՐ, այդ թվում` 
(տող 6310)</t>
  </si>
  <si>
    <t>ԲԱՐՁՐԱՐԺԵՔ ԱԿՏԻՎՆԵՐԻ ԻՐԱՑՈՒՄԻՑ ՄՈՒՏՔԵՐ</t>
  </si>
  <si>
    <t>ՉԱՐՏԱԴՐՎԱԾ ԱԿՏԻՎՆԵՐԻ ԻՐԱՑՈՒՄԻՑ ՄՈՒՏՔԵՐ, այդ թվում`     (տող6410+տող6420+տող6430+տող6440)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</si>
  <si>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</si>
  <si>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</si>
  <si>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</si>
  <si>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</si>
  <si>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</si>
  <si>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>այդ թվում ծախսերի վերծանումը` ըստ բյուջետային ծախսերի տնտեսագիտական դասակարգման հոդվածների</t>
  </si>
  <si>
    <t xml:space="preserve">Ընդհանուր բնույթի հանրային ծառայություններ (այլ դասերին չպատկանող), որից` </t>
  </si>
  <si>
    <t xml:space="preserve"> - Ընդհանուր բնույթի այլ ծառայություններ</t>
  </si>
  <si>
    <t>ՀԱՍԱՐԱԿԱԿԱՆ ԿԱՐԳ, ԱՆՎՏԱՆԳՈՒԹՅՈՒՆ և ԴԱՏԱԿԱՆ ԳՈՐԾՈՒՆԵՈՒԹՅՈՒՆ, այդ թվում` (տող2310+տող2320+տող2330+տող2340+տող2350+տող2360+տող2370)</t>
  </si>
  <si>
    <t>Հասարակական կարգ և անվտանգություն (այլ դասերին չպատկանող), որից`</t>
  </si>
  <si>
    <t>ՇՐՋԱԿԱ ՄԻՋԱՎԱՅՐԻ ՊԱՇՏՊԱՆՈՒԹՅՈՒՆ, 
այդ թվում` (տող2510+տող2520+տող2530+տող2540+տող2550+տող2560)</t>
  </si>
  <si>
    <t xml:space="preserve">. -Սուբսիդիաներ ոչ-ֆինանսական պետական (hամայնքային) կազմակերպություններին </t>
  </si>
  <si>
    <t>Բնակարանային շինարարության և կոմունալ ծառայությունների գծով հետազոտական և նախագծային աշխատանքներ, որից`</t>
  </si>
  <si>
    <t>Առողջապահության գծով հետազոտական և նախագծային աշխատանքներ , որից`</t>
  </si>
  <si>
    <t>ՀԱՆԳԻՍՏ, ՄՇԱԿՈՒՅԹ ԵՎ ԿՐՈՆ, այդ թվում`
(տող2810+տող2820+տող2830+տող2840+տող2850+տող2860)</t>
  </si>
  <si>
    <t>ԿՐԹՈՒԹՅՈՒՆ, այդ թվում` 
(տող2910+տող2920+տող2930+տող2940+տող2950+տող2960+տող2970+տող2980)</t>
  </si>
  <si>
    <t>Ըստ մակարդակների չդասակարգվող կրթություն, որից`</t>
  </si>
  <si>
    <t>-Շենքերի և շինությունների կառուցում</t>
  </si>
  <si>
    <t>Սոցիալական պաշտպանություն (այլ դասերին չպատկանող), որից`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</si>
  <si>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</si>
  <si>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</si>
  <si>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ՖՈՆԴԵՐ, այդ թվում`
 (տող3110)</t>
  </si>
  <si>
    <t xml:space="preserve"> -Պարգևատրումներ, դրամական խրախուսումներ և հատուկ վճարներ</t>
  </si>
  <si>
    <t>ՀԱՎԵԼՎԱԾ 3</t>
  </si>
  <si>
    <t xml:space="preserve">  ՀԱՎԵԼՎԱԾ  4</t>
  </si>
  <si>
    <t xml:space="preserve">  ՀԱՎԵԼՎԱԾ  5</t>
  </si>
  <si>
    <t>Ընդամենը (ս.4+ս.5)</t>
  </si>
  <si>
    <t xml:space="preserve">Տողի NN  </t>
  </si>
  <si>
    <t>ՀԱՄԱՅՆՔԻ ԲՅՈՒՋԵԻ ՄԻՋՈՑՆԵՐԻ ՏԱՐԵՎԵՐՋԻ ՀԱՎԵԼՈՒՐԴԸ  ԿԱՄ  ԴԵՖԻՑԻՏԸ  (ՊԱԿԱՍՈՒՐԴԸ)</t>
  </si>
  <si>
    <t>Ընդամենը (ս.5+ս.6)</t>
  </si>
  <si>
    <t xml:space="preserve">Տողի          NN  </t>
  </si>
  <si>
    <t xml:space="preserve">  Ընդամենը  (ս.7 +ս.8)</t>
  </si>
  <si>
    <r>
      <t xml:space="preserve">1.4 Համայնքի բյուջե վճարվող պետական տուրքեր </t>
    </r>
    <r>
      <rPr>
        <sz val="8"/>
        <rFont val="GHEA Grapalat"/>
        <family val="3"/>
      </rPr>
      <t xml:space="preserve"> (տող 1141 + տող 1142), այդ թվում`  </t>
    </r>
  </si>
  <si>
    <r>
      <t xml:space="preserve">3.3 Գույքի վարձակալությունից եկամուտներ  </t>
    </r>
    <r>
      <rPr>
        <sz val="8"/>
        <rFont val="GHEA Grapalat"/>
        <family val="3"/>
      </rPr>
      <t>(տող 1331 + տող 1332 + տող 1333 +  տող 1334)</t>
    </r>
  </si>
  <si>
    <r>
      <t xml:space="preserve">3.4 Համայնքի բյուջեի եկամուտներ ապրանքների մատակարարումից և ծառայությունների մատուցումից  </t>
    </r>
    <r>
      <rPr>
        <sz val="8"/>
        <rFont val="GHEA Grapalat"/>
        <family val="3"/>
      </rPr>
      <t xml:space="preserve"> (տող 1341 + տող 1342+ տող 1343)</t>
    </r>
  </si>
  <si>
    <r>
      <rPr>
        <b/>
        <sz val="8"/>
        <rFont val="GHEA Grapalat"/>
        <family val="3"/>
      </rPr>
      <t xml:space="preserve">Տեղական վճարներ  </t>
    </r>
    <r>
      <rPr>
        <sz val="8"/>
        <rFont val="GHEA Grapalat"/>
        <family val="3"/>
      </rPr>
      <t>(տող13501+տող13502+տող13503+տող13504+տող13505+տող13506+տող13507+տող13508+տող13509+տող13510+տող13511+տող13512+տող13513+տող13514+տող13515+տող13516+տող13517+տող13518+տող13519+տող13520) , այդ թվում`</t>
    </r>
  </si>
  <si>
    <r>
      <t xml:space="preserve">3.8 Կապիտալ ոչ պաշտոնական դրամաշնորհներ   </t>
    </r>
    <r>
      <rPr>
        <sz val="8"/>
        <rFont val="GHEA Grapalat"/>
        <family val="3"/>
      </rPr>
      <t xml:space="preserve"> (տող 1381 + տող 1382)</t>
    </r>
  </si>
  <si>
    <r>
      <t>3.9 Այլ եկամուտներ</t>
    </r>
    <r>
      <rPr>
        <sz val="8"/>
        <rFont val="GHEA Grapalat"/>
        <family val="3"/>
      </rPr>
      <t xml:space="preserve"> (տող 1391 + տող 1392 + տող 1393)</t>
    </r>
  </si>
  <si>
    <r>
      <t xml:space="preserve">1.3 Տեղական տուրքեր, այդ թվում`  
</t>
    </r>
    <r>
      <rPr>
        <sz val="8"/>
        <rFont val="GHEA Grapalat"/>
        <family val="3"/>
      </rPr>
      <t>(տող 1132 + տող 1135 + տող 1136 + տող 1137 + տող 1138 + տող 1139 + տող 1140 + տող 1141 + տող 1142 + տող 1143 + տող 1144+տող 1145+տող1146+ տող1147 +տող1148 +տող1149)</t>
    </r>
  </si>
  <si>
    <t>Տողի NN</t>
  </si>
  <si>
    <t>Եկամտատեսակները</t>
  </si>
  <si>
    <t xml:space="preserve">  Ընդամենը (ս.7 +ս.8)</t>
  </si>
  <si>
    <r>
      <t xml:space="preserve">       </t>
    </r>
    <r>
      <rPr>
        <b/>
        <sz val="8"/>
        <rFont val="GHEA Grapalat"/>
        <family val="3"/>
      </rPr>
      <t xml:space="preserve">          </t>
    </r>
  </si>
  <si>
    <r>
      <t xml:space="preserve">                                                                       </t>
    </r>
    <r>
      <rPr>
        <b/>
        <u val="single"/>
        <sz val="8"/>
        <rFont val="GHEA Grapalat"/>
        <family val="3"/>
      </rPr>
      <t>ՀԱՎԵԼՎԱԾ 2</t>
    </r>
  </si>
  <si>
    <t xml:space="preserve"> ԿՈՏԱՅՔԻ ՄԱՐԶ</t>
  </si>
  <si>
    <t>Կենտրոնական գանձապետարան</t>
  </si>
  <si>
    <r>
      <t xml:space="preserve">                                                                                           </t>
    </r>
    <r>
      <rPr>
        <b/>
        <sz val="16"/>
        <rFont val="GHEA Grapalat"/>
        <family val="3"/>
      </rPr>
      <t>ՀԱՅԱՍՏԱՆԻ  ՀԱՆՐԱՊԵՏՈՒԹՅՈՒՆ</t>
    </r>
  </si>
  <si>
    <r>
      <t xml:space="preserve">ԾԱՂԿԱՁՈՐ </t>
    </r>
    <r>
      <rPr>
        <b/>
        <i/>
        <sz val="14"/>
        <rFont val="GHEA Grapalat"/>
        <family val="3"/>
      </rPr>
      <t xml:space="preserve"> </t>
    </r>
    <r>
      <rPr>
        <b/>
        <i/>
        <sz val="18"/>
        <rFont val="GHEA Grapalat"/>
        <family val="3"/>
      </rPr>
      <t>ՀԱՄԱՅՆՔ</t>
    </r>
  </si>
  <si>
    <r>
      <t xml:space="preserve">                        </t>
    </r>
    <r>
      <rPr>
        <sz val="11"/>
        <rFont val="GHEA Grapalat"/>
        <family val="3"/>
      </rPr>
      <t>ՀԱՄԱՅՆՔԻ ՂԵԿԱՎԱՐ</t>
    </r>
  </si>
  <si>
    <t>1113</t>
  </si>
  <si>
    <t>Համայնքի բյուջե մուտքագրվող անշարժ գույքի հարկ</t>
  </si>
  <si>
    <t>Ծաղկաձոր համայնք այդ թվում`</t>
  </si>
  <si>
    <r>
      <rPr>
        <b/>
        <sz val="8"/>
        <rFont val="GHEA Grapalat"/>
        <family val="3"/>
      </rPr>
      <t xml:space="preserve">ԸՆԴԱՄԵՆԸ ԵԿԱՄՈՒՏՆԵՐ  </t>
    </r>
    <r>
      <rPr>
        <sz val="8"/>
        <rFont val="GHEA Grapalat"/>
        <family val="3"/>
      </rPr>
      <t xml:space="preserve">  (տող 1100 + տող 1200+տող 1300)    </t>
    </r>
  </si>
  <si>
    <r>
      <t>այդ թվում՛</t>
    </r>
    <r>
      <rPr>
        <b/>
        <sz val="8"/>
        <rFont val="GHEA Grapalat"/>
        <family val="3"/>
      </rPr>
      <t xml:space="preserve"> 1.ՀԱՐԿԵՐ ԵՎ ՏՈՒՐՔԵՐ </t>
    </r>
    <r>
      <rPr>
        <sz val="8"/>
        <rFont val="GHEA Grapalat"/>
        <family val="3"/>
      </rPr>
      <t xml:space="preserve"> (տող 1110 + տող 1120 + տող 1130 + տող 1140 + տող 1150)               </t>
    </r>
  </si>
  <si>
    <r>
      <t>այդ թվում</t>
    </r>
    <r>
      <rPr>
        <b/>
        <sz val="8"/>
        <rFont val="GHEA Grapalat"/>
        <family val="3"/>
      </rPr>
      <t xml:space="preserve">`1.1 Գույքային հարկեր անշարժ գույքից </t>
    </r>
    <r>
      <rPr>
        <sz val="8"/>
        <rFont val="GHEA Grapalat"/>
        <family val="3"/>
      </rPr>
      <t>(տող 1111 + տող 1112)</t>
    </r>
  </si>
  <si>
    <t xml:space="preserve"> 1.5 Այլ հարկային եկամուտներ  (տող 1151 + տող 1155 ),    այդ թվում`    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</si>
  <si>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</si>
  <si>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r>
      <rPr>
        <b/>
        <sz val="8"/>
        <rFont val="GHEA Grapalat"/>
        <family val="3"/>
      </rPr>
      <t>2. ՊԱՇՏՈՆԱԿԱՆ ԴՐԱՄԱՇՆՈՐՀՆԵՐ</t>
    </r>
    <r>
      <rPr>
        <sz val="8"/>
        <rFont val="GHEA Grapalat"/>
        <family val="3"/>
      </rPr>
      <t xml:space="preserve"> (տող 1210 + տող 1220 + տող 1230 + տող 1240 + տող 1250 + տող 1260)</t>
    </r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</si>
  <si>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</si>
  <si>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 xml:space="preserve"> Պետական բյուջեից տրամադրվող այլ դոտացիաներ (տող 1253 + տող 1254)    այդ թվում`   </t>
  </si>
  <si>
    <t xml:space="preserve"> 2.6 Կապիտալ ներքին պաշտոնական դրամաշնորհներ` ստացված կառավարման այլ մակարդակներից   (տող 1261 + տող 1262)</t>
  </si>
  <si>
    <t xml:space="preserve">3. ԱՅԼ ԵԿԱՄՈՒՏՆԵՐ  (տող 1310 + տող 1320 + տող 1330 + տող 1340 + տող 1350 + տող 1360 + տող 1370 + տող 1380 + տող 1390),               այդ թվում`    </t>
  </si>
  <si>
    <t>3.6 Մուտքեր տույժերից, տուգանքներից (տող 1361 + տող 1362)</t>
  </si>
  <si>
    <t>3.7 Ընթացիկ ոչ պաշտոնական դրամաշնորհներ (տող 1371 + տող 1372)</t>
  </si>
  <si>
    <t>Գյուղատնտեսական ապրանքներ</t>
  </si>
  <si>
    <t xml:space="preserve">Ծաղկաձոր քաղաքի տարածքում նոր շենքերի, շինությունների և ոչ հիմնական  շինությունների շինարարության (տեղադրման) թույլտվության համար </t>
  </si>
  <si>
    <t xml:space="preserve"> ՀԱՄԱՅՆՔԻ  ԲՅՈՒՋԵԻ ԾԱԽՍԵՐԸ` ԸՍՏ ԲՅՈՒՋԵՏԱՅԻՆ ԾԱԽՍԵՐԻ  ԳՈՐԾԱՌՆԱԿԱՆ ԵՎ ՏՆՏԵՍԱԳԻՏԱԿԱՆ  ԴԱՍԱԿԱՐԳՄԱՆ</t>
  </si>
  <si>
    <r>
      <t xml:space="preserve"> ՀԱ</t>
    </r>
    <r>
      <rPr>
        <u val="single"/>
        <sz val="8"/>
        <rFont val="GHEA Grapalat"/>
        <family val="3"/>
      </rPr>
      <t>ՎԵԼՎԱԾ 6</t>
    </r>
  </si>
  <si>
    <t xml:space="preserve"> -Պահուստային միջոցներ</t>
  </si>
  <si>
    <t>Անշարժ գույքի հարկ համայնքների վարչական տարածքներում գտնվող անշարժ գույքի համար</t>
  </si>
  <si>
    <t xml:space="preserve">ՀԱՄԱՖԻՆԱՆՍԱՎՈՐՄԱՄԲ ԻՐԱԿԱՆԱՑՎՈՂ ԾՐԱԳՐԵՐ ԵՎ (ԿԱՄ) ԿԱՊԻՏԱԼ ԱԿՏԻՎԻ ՁԵՌՔԲԵՐՈՒՄ </t>
  </si>
  <si>
    <t xml:space="preserve">Համաֆինանսավորմամբ իրականացվող ծրագրեր և (կամ) կապիտալ ակտիվի ձեռքբերում </t>
  </si>
  <si>
    <t>5511</t>
  </si>
  <si>
    <t>Համաֆինանսավորմամբ իրականացվող ծրագրեր և (կամ) կապիտալ ակտիվի ձեռքբերում</t>
  </si>
  <si>
    <t>Կենցաղային և հանրային սննդի ծառայություններ</t>
  </si>
  <si>
    <t>2024 ԹՎԱԿԱՆԻ ԲՅՈՒՋԵ</t>
  </si>
  <si>
    <t xml:space="preserve">                                                                      </t>
  </si>
  <si>
    <t>ՀԱՎԵԼՎԱԾ 1</t>
  </si>
  <si>
    <t>ՆԱՐԵԿ ՌՈՒԲԻԿԻ ՀԱՐՈՒԹՅՈՒՆՅԱՆ</t>
  </si>
  <si>
    <t>(անունը, ազգանունը, հայրանունը)</t>
  </si>
  <si>
    <t xml:space="preserve">Հայաստանի Հանրապետության Կոտայքի մարզիԾաղկաձոր համայնքի  ավագանու 2023 թվականի դեկտեմբերիի 27-ի 57- Ն որոշման </t>
  </si>
  <si>
    <t xml:space="preserve">Հայաստանի Հանրապետության Կոտայքի մարզի Ծաղկաձոր համայնքի  ավագանու 2023 թվականի դեկտեմբերիի 27-ի 57- Ն որոշման </t>
  </si>
  <si>
    <t xml:space="preserve">Հայաստանի Հանրապետության Կոտայքի մարզի Ծաղկաձոր համայնքի  ավագանու 2023 թվականի դեկտեմբերիի 27-ի 57- Ն   որոշման </t>
  </si>
  <si>
    <t xml:space="preserve">Հայաստանի Հանրապետության Կոտայքի մարզի Ծաղկաձոր համայնքի  ավագանու 2023 թվականի դեկտեմբերիի 27-ի   57-Ն որոշման </t>
  </si>
  <si>
    <t xml:space="preserve">Հայաստանի Հանրապետության Կոտայքի մարզի Ծաղկաձոր համայնքի  ավագանու 2023 թվականի դեկտեմբերի 27-ի  57- Ն որոշման  փոփոխությունները </t>
  </si>
  <si>
    <t>Փոփոխությունները Հայաստանի Հանրապետության Կոտայքի մարզի Ծաղկաձոր համայնքի  ավագանու 2024 թվականի հումվարի  17-ի  2- Ն որոշման</t>
  </si>
  <si>
    <t>Հավելված 1</t>
  </si>
  <si>
    <t xml:space="preserve">  Ծաղկաձոր համայնքի ղեկավարի</t>
  </si>
  <si>
    <r>
      <t xml:space="preserve">2024 թվականի հունվարի 17-ի թիվ </t>
    </r>
    <r>
      <rPr>
        <sz val="8"/>
        <color indexed="10"/>
        <rFont val="Arial Armenian"/>
        <family val="2"/>
      </rPr>
      <t>1032</t>
    </r>
    <r>
      <rPr>
        <sz val="8"/>
        <rFont val="Arial Armenian"/>
        <family val="2"/>
      </rPr>
      <t xml:space="preserve"> որոշման </t>
    </r>
  </si>
  <si>
    <t xml:space="preserve"> Հաստատում  եմ</t>
  </si>
  <si>
    <t>___________________Ն. Հարությունյան</t>
  </si>
  <si>
    <t>&lt;&lt;22&gt;&gt;</t>
  </si>
  <si>
    <t>հունվարի</t>
  </si>
  <si>
    <t xml:space="preserve">  2024թ.</t>
  </si>
  <si>
    <t xml:space="preserve">ՀԱՅԱՍՏԱՆԻ ՀԱՆՐԱՊԵՏՈՒԹՅԱՆ ԿՈՏԱՅՔԻ ՄԱՐԶԻ  ԾԱՂԿԱՁՈՐ  ՀԱՄԱՅՆՔԻ 2024 ԹՎԱԿԱՆԻ  ԲՅՈՒՋԵԻ ԵԿԱՄՈՒՏՆԵՐԻ ՀԱՎԱՔԱԳՐՄԱՆ ԵՌԱՄՍՅԱԿԱՅԻՆ ՀԱՄԱՄԱՍՆՈՒԹՅՈՒՆՆԵՐԸ </t>
  </si>
  <si>
    <t>(Ñ³½³ñ ¹ñ³ÙÝ»ñáí)</t>
  </si>
  <si>
    <t>ԵԿԱՄՏԱՏԵՍԱԿՆԵՐ</t>
  </si>
  <si>
    <t>I  եռամսյակ</t>
  </si>
  <si>
    <t>II եռամսյակ</t>
  </si>
  <si>
    <t>III եռամսյակ</t>
  </si>
  <si>
    <t>IV  եռամսյակ</t>
  </si>
  <si>
    <t>ՀԱՐԿԵՐ</t>
  </si>
  <si>
    <t>1.1</t>
  </si>
  <si>
    <t>Ծաղկաձոր բնակավայր (իրավաբ անձ)</t>
  </si>
  <si>
    <t>900125002015</t>
  </si>
  <si>
    <t>Ծաղկաձոր բնակավայր (ֆիզ անձ)</t>
  </si>
  <si>
    <t>900125002171</t>
  </si>
  <si>
    <t>Մեղրաձոր բնակավայր (ֆիզ անձ)</t>
  </si>
  <si>
    <t>900125006032</t>
  </si>
  <si>
    <t>Աղավնաձոր բնակավայր (ֆիզ անձ)</t>
  </si>
  <si>
    <t>900125014143</t>
  </si>
  <si>
    <t>Մարմարիկ բնակավայր (ֆիզ անձ)</t>
  </si>
  <si>
    <t>900125007147</t>
  </si>
  <si>
    <t>Արտավազ բնակավայր (ֆիզ անձ)</t>
  </si>
  <si>
    <t>900125004276</t>
  </si>
  <si>
    <t>Հանքավան բնակավայր (ֆիզ անձ)</t>
  </si>
  <si>
    <t>900125013251</t>
  </si>
  <si>
    <t>1.2.1</t>
  </si>
  <si>
    <t>900125002155</t>
  </si>
  <si>
    <t>900125002023</t>
  </si>
  <si>
    <t>900125006040</t>
  </si>
  <si>
    <t>900125014044</t>
  </si>
  <si>
    <t>900125007048</t>
  </si>
  <si>
    <t>900125004045</t>
  </si>
  <si>
    <t>900125013046</t>
  </si>
  <si>
    <t>1,3.1</t>
  </si>
  <si>
    <t>Անշարժ գույքի հարկ</t>
  </si>
  <si>
    <t>900125002007</t>
  </si>
  <si>
    <t>900125002551</t>
  </si>
  <si>
    <t>Մեղրաձոր բնակավայր  (իրավաբ անձ)</t>
  </si>
  <si>
    <t>900125002361</t>
  </si>
  <si>
    <t>Մեղրաձոր բնակավայր  (ֆիզ անձ)</t>
  </si>
  <si>
    <t>900125002577</t>
  </si>
  <si>
    <t>Աղավնաձոր բնակավայր (իրավաբ անձ)</t>
  </si>
  <si>
    <t>900125002536</t>
  </si>
  <si>
    <t>900125002643</t>
  </si>
  <si>
    <t>Մարմարիկ բնակավայր (իրավաբ անձ)</t>
  </si>
  <si>
    <t>900125002379</t>
  </si>
  <si>
    <t>900125002585</t>
  </si>
  <si>
    <t>Արտավազ բնակավայր (իրավաբ անձ)</t>
  </si>
  <si>
    <t>900125002353</t>
  </si>
  <si>
    <t>900125002569</t>
  </si>
  <si>
    <t>Հանքավան բնակավայր (իրավաբ անձ)</t>
  </si>
  <si>
    <t>900125002502</t>
  </si>
  <si>
    <t>900125002635</t>
  </si>
  <si>
    <t>1,4</t>
  </si>
  <si>
    <t>900125002775</t>
  </si>
  <si>
    <t>900125002213</t>
  </si>
  <si>
    <t>900125006149</t>
  </si>
  <si>
    <t>900125002809</t>
  </si>
  <si>
    <t>900125014168</t>
  </si>
  <si>
    <t>900125014036</t>
  </si>
  <si>
    <t>900125002783</t>
  </si>
  <si>
    <t>900125007030</t>
  </si>
  <si>
    <t>900125004037</t>
  </si>
  <si>
    <t>Փյունիկ բնակավայր (իրավաբ անձ)</t>
  </si>
  <si>
    <t>900125003328</t>
  </si>
  <si>
    <t>Փյունիկ բնակավայր (ֆիզ անձ)</t>
  </si>
  <si>
    <t>900125003302</t>
  </si>
  <si>
    <t>900125002791</t>
  </si>
  <si>
    <t>900125013038</t>
  </si>
  <si>
    <t>ՏԵՂԱԿԱՆ ՏՈՒՐՔԵՐ</t>
  </si>
  <si>
    <t>2.1</t>
  </si>
  <si>
    <t xml:space="preserve">Ծաղկաձոր բնակավայր </t>
  </si>
  <si>
    <t>900125002197</t>
  </si>
  <si>
    <t xml:space="preserve">Մեղրաձոր բնակավայր </t>
  </si>
  <si>
    <t>900125006156</t>
  </si>
  <si>
    <t xml:space="preserve">Աղավնաձոր բնակավայր </t>
  </si>
  <si>
    <t>900125014077</t>
  </si>
  <si>
    <t xml:space="preserve">Մարմարիկ բնակավայր </t>
  </si>
  <si>
    <t>900125003021</t>
  </si>
  <si>
    <t xml:space="preserve">Արտավազ բնակավայր </t>
  </si>
  <si>
    <t>900125003039</t>
  </si>
  <si>
    <t xml:space="preserve">Հանքավան բնակավայր </t>
  </si>
  <si>
    <t>900125003047</t>
  </si>
  <si>
    <t>2.2</t>
  </si>
  <si>
    <t>Ծաղկաձոր բնակավայր (Ծխախոտ)</t>
  </si>
  <si>
    <t>900125002221</t>
  </si>
  <si>
    <t>Ծաղկաձոր բնակավայր (Խմիչք)</t>
  </si>
  <si>
    <t>900125002098</t>
  </si>
  <si>
    <t>900125006057</t>
  </si>
  <si>
    <t>900125014051</t>
  </si>
  <si>
    <t>900125007121</t>
  </si>
  <si>
    <t>900125004052</t>
  </si>
  <si>
    <t>900125013020</t>
  </si>
  <si>
    <t>2.3</t>
  </si>
  <si>
    <t>Ծաղկաձոր բնակավայր</t>
  </si>
  <si>
    <t>900125002288</t>
  </si>
  <si>
    <t>900125000043</t>
  </si>
  <si>
    <t>900125002890</t>
  </si>
  <si>
    <t>2.4</t>
  </si>
  <si>
    <t>2.5</t>
  </si>
  <si>
    <t>900125002072</t>
  </si>
  <si>
    <t>2.6</t>
  </si>
  <si>
    <t>900125002460</t>
  </si>
  <si>
    <t>900125003088</t>
  </si>
  <si>
    <t>900125003096</t>
  </si>
  <si>
    <t>2.7</t>
  </si>
  <si>
    <t>900125002205</t>
  </si>
  <si>
    <t>2.8</t>
  </si>
  <si>
    <t>900125014382</t>
  </si>
  <si>
    <t>900125000035</t>
  </si>
  <si>
    <t>900125002924</t>
  </si>
  <si>
    <t>900125002940</t>
  </si>
  <si>
    <t>2.9</t>
  </si>
  <si>
    <t>900125001561</t>
  </si>
  <si>
    <t>2.10</t>
  </si>
  <si>
    <t>900125001678</t>
  </si>
  <si>
    <t>2.11</t>
  </si>
  <si>
    <t>900125001686</t>
  </si>
  <si>
    <t>900125003187</t>
  </si>
  <si>
    <t>900125003195</t>
  </si>
  <si>
    <t>2.12</t>
  </si>
  <si>
    <t>900125002452</t>
  </si>
  <si>
    <t>ÀÝÃ³óÇÏ Ý»ñùÇÝ å³ßïáÝ³Ï³Ý ¹ñ³-Ù³ßÝáñÑÝ»ñ` ëï³óí³Í Ï³é³í³ñÙ³Ý ³ÛÉ Ù³Ï³ñ¹³ÏÝ»ñÇó, áñÇó`</t>
  </si>
  <si>
    <t>3.1</t>
  </si>
  <si>
    <t>900125002080</t>
  </si>
  <si>
    <t>3.2</t>
  </si>
  <si>
    <t>90025002304</t>
  </si>
  <si>
    <t>4</t>
  </si>
  <si>
    <t xml:space="preserve">Կապիտալ ներքին պաշտոնական դրամաշնորհներ` ստացված կառավարման այլ մակարդակներից   </t>
  </si>
  <si>
    <t>4,1</t>
  </si>
  <si>
    <t>Պետական բյուջեից կապիտալ ծախսերի ֆինանսավորման նպատակային հատկացումներ (սուբվենցիաներ)</t>
  </si>
  <si>
    <t>90025002312</t>
  </si>
  <si>
    <t>ԳՈՒՅՔԻ ՎԱՐՁԱԿԱԼՈՒԹՅՈՒՆԻՑ ՄՈՒՏՔԵՐ</t>
  </si>
  <si>
    <t>5.1</t>
  </si>
  <si>
    <t>900125002031</t>
  </si>
  <si>
    <t>900125014010</t>
  </si>
  <si>
    <t>900125007311</t>
  </si>
  <si>
    <t>900125004011</t>
  </si>
  <si>
    <t>900125013012</t>
  </si>
  <si>
    <t>5.2</t>
  </si>
  <si>
    <t>900125006016</t>
  </si>
  <si>
    <t>5.3</t>
  </si>
  <si>
    <t>900125002239</t>
  </si>
  <si>
    <t>6</t>
  </si>
  <si>
    <t>ì³ñã³Ï³Ý ·³ÝÓáõÙÝ»ñ, ³Û¹ ÃíáõÙ`</t>
  </si>
  <si>
    <t>6,1</t>
  </si>
  <si>
    <t>900125002478</t>
  </si>
  <si>
    <t>900125002866</t>
  </si>
  <si>
    <t>900125000019</t>
  </si>
  <si>
    <t>900125002874</t>
  </si>
  <si>
    <t>900125004250</t>
  </si>
  <si>
    <t>900125013137</t>
  </si>
  <si>
    <t>6,2</t>
  </si>
  <si>
    <t>900125002486</t>
  </si>
  <si>
    <t>900125006107</t>
  </si>
  <si>
    <t>900125014093</t>
  </si>
  <si>
    <t>900125004094</t>
  </si>
  <si>
    <t>900125013277</t>
  </si>
  <si>
    <t>6,3</t>
  </si>
  <si>
    <t>900125002338</t>
  </si>
  <si>
    <t>900125000977</t>
  </si>
  <si>
    <t>900125000738</t>
  </si>
  <si>
    <t>900125000985</t>
  </si>
  <si>
    <t>900125000993</t>
  </si>
  <si>
    <t>900125001009</t>
  </si>
  <si>
    <t>6,4</t>
  </si>
  <si>
    <t>900125000746</t>
  </si>
  <si>
    <t>6,5</t>
  </si>
  <si>
    <t>900125000753</t>
  </si>
  <si>
    <t>6,6</t>
  </si>
  <si>
    <t>900125002692</t>
  </si>
  <si>
    <t>6.7</t>
  </si>
  <si>
    <t>900125004227</t>
  </si>
  <si>
    <t>7</t>
  </si>
  <si>
    <t>Øáõïù»ñ ïáõÛÅ»ñÇó, ïáõ·³ÝùÝ»ñÇó, ³Û¹ ÃíáõÙ`</t>
  </si>
  <si>
    <t>7.1</t>
  </si>
  <si>
    <t>Վարչական իրավախախտումներից</t>
  </si>
  <si>
    <t>900125002114</t>
  </si>
  <si>
    <t>8</t>
  </si>
  <si>
    <t>Ընթացիկ ոչ պաշտոնական դրամաշնորհներ</t>
  </si>
  <si>
    <t>8.1</t>
  </si>
  <si>
    <t>900125003385</t>
  </si>
  <si>
    <t>ԱՅԼ  ԵԿԱՄՈՒՏÜºð</t>
  </si>
  <si>
    <t>Օրենքով և իրավական այլ ակտերով սահմանված եկամուտներ</t>
  </si>
  <si>
    <t>900125002262</t>
  </si>
  <si>
    <t>900125006024</t>
  </si>
  <si>
    <t>900125002957</t>
  </si>
  <si>
    <t>900125007345</t>
  </si>
  <si>
    <t>900125002965</t>
  </si>
  <si>
    <t>900125002973</t>
  </si>
  <si>
    <t>ԸՆԴԱՄԵՆԸ ԵԿԱՄՈՒՏՆԵՐ</t>
  </si>
  <si>
    <t xml:space="preserve">Հավելված  2 </t>
  </si>
  <si>
    <t xml:space="preserve">2023 թվականի դեկտեմբերի 22-ի  թիվ  1032 որոշման </t>
  </si>
  <si>
    <t>Ն. Հարությունյան</t>
  </si>
  <si>
    <t>&lt;&lt;22&gt;&gt; դեկտեմբերի  2023թ</t>
  </si>
  <si>
    <t xml:space="preserve">ՀԱՅԱՍՏԱՆԻ ՀԱՆՐԱՊԵՏՈՒԹՅԱՆ ԿՈՏԱՅՔԻ ՄԱՐԶԻ  ԾԱՂԿԱՁՈՐ  ՀԱՄԱՅՆՔԻ 2023 ԹՎԱԿԱՆԻ  ԲՅՈՒՋԵԻ ԿԱՏԱՐՄԱՆ ԵՌԱՄՍՅԱԿԱՅԻՆ ՀԱՄԱՄԱՍՆՈՒԹՅՈՒՆՆԵՐԸ </t>
  </si>
  <si>
    <t xml:space="preserve">  îáÕÇ NN</t>
  </si>
  <si>
    <t>´³-ÅÇÝ</t>
  </si>
  <si>
    <t>ÊáõÙµ</t>
  </si>
  <si>
    <t>¸³ë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</si>
  <si>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</si>
  <si>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1 »é³ÙëÛ³Ï</t>
  </si>
  <si>
    <t>2   »é³ÙëÛ³Ï</t>
  </si>
  <si>
    <t>3 »é³ÙëÛ³Ï</t>
  </si>
  <si>
    <t xml:space="preserve">          4             »é³ÙëÛ³Ï</t>
  </si>
  <si>
    <r>
      <t>ÀÜ¸²ØºÜÀ Ì²Êêºð</t>
    </r>
    <r>
      <rPr>
        <b/>
        <sz val="11"/>
        <rFont val="Arial LatArm"/>
        <family val="2"/>
      </rPr>
      <t xml:space="preserve"> </t>
    </r>
  </si>
  <si>
    <r>
      <t>ÀÜ¸Ð²Üàôð ´ÜàôÚÂÆ Ð²Üð²ÚÆÜ Ì²è²ÚàôÂÚàôÜÜºð, ³Û¹ ÃíáõÙ`</t>
    </r>
    <r>
      <rPr>
        <sz val="8"/>
        <rFont val="Arial LatArm"/>
        <family val="2"/>
      </rPr>
      <t xml:space="preserve">   </t>
    </r>
  </si>
  <si>
    <t>úñ»Ýë¹Çñ ¨ ·áñÍ³¹Çñ Ù³ñÙÇÝÝ»ñ, å»ï³Ï³Ý Ï³é³í³ñáõÙ, ‎ýÇÝ³Ýë³Ï³Ý ¨ Ñ³ñÏ³µÛáõç»ï³ÛÇÝ Ñ³ñ³µ»ñáõÃÛáõÝÝ»ñ, ³ñï³ùÇÝ Ñ³ñ³µ»ñáõÃÛáõÝÝ»ñ, áñÇó`</t>
  </si>
  <si>
    <t xml:space="preserve">úñ»Ýë¹Çñ ¨ ·áñÍ³¹Çñ Ù³ñÙÇÝÝ»ñ,å»ï³Ï³Ý Ï³é³í³ñáõÙ </t>
  </si>
  <si>
    <t>³Û¹ ÃíáõÙ Í³Ëë»ñÇ í»ñÍ³ÝáõÙÁ` Áëï µÛáõç»ï³ÛÇÝ Í³Ëë»ñÇ ïÝï»ë³·Çï³Ï³Ý ¹³ë³Ï³ñ·Ù³Ý Ñá¹í³ÍÝ»ñÇ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</si>
  <si>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</si>
  <si>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</si>
  <si>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r>
      <t xml:space="preserve"> -</t>
    </r>
    <r>
      <rPr>
        <sz val="8"/>
        <rFont val="Arial LatArm"/>
        <family val="2"/>
      </rPr>
      <t>¾Ý»ñ·»ïÇÏ  Í³é³ÛáõÃÛáõÝÝ»ñ</t>
    </r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</si>
  <si>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</si>
  <si>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</si>
  <si>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</si>
  <si>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-Ü»ñùÇÝ ·áñÍáõÕáõÙÝ»ñ</t>
  </si>
  <si>
    <t xml:space="preserve"> -²ßË³ï³Ï³½ÙÇ Ù³ëÝ³·Çï³Ï³Ý ½³ñ·³óÙ³Ý Í³é³ÛáõÃÛáõÝÝ»ñ</t>
  </si>
  <si>
    <t xml:space="preserve"> -Î³é³í³ñã³Ï³Ý Í³é³ÛáõÃÛáõÝÝ»ñ</t>
  </si>
  <si>
    <t xml:space="preserve"> -ÀÝ¹Ñ³Ýáõñ µÝáõÛÃÇ ³ÛÉ Í³é³ÛáõÃÛáõÝÝ»ñ</t>
  </si>
  <si>
    <t xml:space="preserve"> -Ø³ëÝ³·Çï³Ï³Ý Í³é³ÛáõÃÛáõÝÝ»ñ</t>
  </si>
  <si>
    <t>-Շենքերի և կառույցների ընթացիկ նորոգում և պահպանում</t>
  </si>
  <si>
    <t xml:space="preserve"> -Ø»ù»Ý³Ý»ñÇ ¨ ë³ñù³íáñáõÙÝ»ñÇ ÁÝÃ³óÇÏ Ýáñá·áõÙ ¨ å³Ñå³ÝáõÙ</t>
  </si>
  <si>
    <t xml:space="preserve"> -¶ñ³ë»ÝÛ³Ï³ÛÇÝ ÝÛáõÃ»ñ ¨ Ñ³·áõëï</t>
  </si>
  <si>
    <t xml:space="preserve"> -îñ³Ýëåáñï³ÛÇÝ ÝÛáõÃ»ñ</t>
  </si>
  <si>
    <t xml:space="preserve"> -Î»Ýó³Õ³ÛÇÝ ¨ Ñ³Ýñ³ÛÇÝ ëÝÝ¹Ç ÝÛáõÃ»ñ</t>
  </si>
  <si>
    <t>-Հատուկ նպատակային այլ նյութեր</t>
  </si>
  <si>
    <t>- Պարտադիր վճարներ</t>
  </si>
  <si>
    <t xml:space="preserve"> - Þ»Ýù»ñÇ ¨ ßÇÝáõÃÛáõÝÝ»ñÇ Ï³åÇï³É í»ñ³Ýáñá·áõÙ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</si>
  <si>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</si>
  <si>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</si>
  <si>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</si>
  <si>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Ü³Ë³·Í³Ñ»ï³½áï³Ï³Ý Í³Ëë»ñ</t>
  </si>
  <si>
    <t xml:space="preserve">üÇÝ³Ýë³Ï³Ý ¨ Ñ³ñÏ³µÛáõç»ï³ÛÇÝ Ñ³ñ³µ»ñáõÃÛáõÝÝ»ñ </t>
  </si>
  <si>
    <t xml:space="preserve">²ñï³ùÇÝ Ñ³ñ³µ»ñáõÃÛáõÝÝ»ñ </t>
  </si>
  <si>
    <t xml:space="preserve"> -²ñï³ë³ÑÙ³ÝÛ³Ý ·áñÍáõÕáõÙÝ»ñÇ ·Íáí Í³Ëë»ñ</t>
  </si>
  <si>
    <t>²ñï³ùÇÝ ïÝï»ë³Ï³Ý û·ÝáõÃÛáõÝ, áñÇó`</t>
  </si>
  <si>
    <t>²ñï³ùÇÝ ïÝï»ë³Ï³Ý ³ç³ÏóáõÃÛáõÝ</t>
  </si>
  <si>
    <t xml:space="preserve">ØÇç³½·³ÛÇÝ Ï³½Ù³Ï»ñåáõÃÛáõÝÝ»ñÇ ÙÇçáóáí ïñ³Ù³¹ñíáÕ ïÝï»ë³Ï³Ý û·ÝáõÃÛáõÝ </t>
  </si>
  <si>
    <t>ÀÝ¹Ñ³Ýáõñ µÝáõÛÃÇ Í³é³ÛáõÃÛáõÝÝ»ñ, áñÇó`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</si>
  <si>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</si>
  <si>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</si>
  <si>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</si>
  <si>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t xml:space="preserve"> -Ð³Ù³Ï³ñ·ã³ÛÇÝ Í³é³ÛáõÃÛáõÝÝ»ñ</t>
  </si>
  <si>
    <t xml:space="preserve"> -î»Õ³Ï³ïí³Ï³Ý Í³é³ÛáõÃÛáõÝÝ»ñ</t>
  </si>
  <si>
    <t>ÀÝ¹Ñ³Ýáõñ µÝáõÛÃÇ Ñ»ï³½áï³Ï³Ý ³ßË³ï³Ýù, áñÇó`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</si>
  <si>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</si>
  <si>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³ßË³ï³ÝùÝ»ñ, áñÇó` </t>
  </si>
  <si>
    <t xml:space="preserve">ÀÝ¹Ñ³Ýáõñ µÝáõÛÃÇ Ñ³Ýñ³ÛÇÝ Í³é³ÛáõÃÛáõÝÝ»ñ ·Íáí Ñ»ï³½áï³Ï³Ý ¨ Ý³Ë³·Í³ÛÇÝ ³ßË³ï³ÝùÝ»ñ  </t>
  </si>
  <si>
    <t xml:space="preserve">ÀÝ¹Ñ³Ýáõñ µÝáõÛÃÇ Ñ³Ýñ³ÛÇÝ Í³é³ÛáõÃÛáõÝÝ»ñ (³ÛÉ ¹³ë»ñÇÝ ãå³ïÏ³ÝáÕ), áñÇó` </t>
  </si>
  <si>
    <t xml:space="preserve">ÀÝ¹Ñ³Ýáõñ µÝáõÛÃÇ Ñ³Ýñ³ÛÇÝ Í³é³ÛáõÃÛáõÝÝ»ñ (³ÛÉ ¹³ë»ñÇÝ ãå³ïÏ³ÝáÕ) </t>
  </si>
  <si>
    <t xml:space="preserve"> -ä³ñï³¹Çñ í×³ñÝ»ñ</t>
  </si>
  <si>
    <t>¸³ï³ñ³ÝÝ»ñÇ ÏáÕÙÇó Ýß³Ý³Ïí³Í ïáõÛÅ»ñ ¨ ïáõ·³ÝùÝ»ñ</t>
  </si>
  <si>
    <t xml:space="preserve"> - Þ»Ýù»ñÇ ¨ ßÇÝáõÃÛáõÝÝ»ñÇ Ï³éáõóáõÙ</t>
  </si>
  <si>
    <t xml:space="preserve">ä»ï³Ï³Ý å³ñïùÇ ·Íáí ·áñÍ³éÝáõÃÛáõÝÝ»ñ, áñÇó` </t>
  </si>
  <si>
    <t xml:space="preserve">ä»ï³Ï³Ý å³ñïùÇ ·Íáí ·áñÍ³éÝáõÃÛáõÝÝ»ñ </t>
  </si>
  <si>
    <r>
      <t xml:space="preserve">ä²Þîä²ÜàôÂÚàôÜ, ³Û¹ ÃíáõÙ` </t>
    </r>
    <r>
      <rPr>
        <sz val="8"/>
        <rFont val="Arial LatArm"/>
        <family val="2"/>
      </rPr>
      <t>(ïáÕ2210+2220+ïáÕ2230+ïáÕ2240+ïáÕ2250)</t>
    </r>
  </si>
  <si>
    <t>è³½Ù³Ï³Ý å³ßïå³ÝáõÃÛáõÝ, áñÇó`</t>
  </si>
  <si>
    <t xml:space="preserve">è³½Ù³Ï³Ý å³ßïå³ÝáõÃÛáõÝ </t>
  </si>
  <si>
    <t>ø³Õ³ù³óÇ³Ï³Ý å³ßïå³ÝáõÃÛáõÝ, áñÇó`</t>
  </si>
  <si>
    <t xml:space="preserve">ø³Õ³ù³óÇ³Ï³Ý å³ßïå³ÝáõÃÛáõÝ </t>
  </si>
  <si>
    <t xml:space="preserve"> - ÀÝ¹Ñ³Ýáõñ µÝáõÛÃÇ ³ÛÉ Í³é³ÛáõÃÛáõÝÝ»ñ</t>
  </si>
  <si>
    <t>²ñï³ùÇÝ é³½Ù³Ï³Ý û·ÝáõÃÛáõÝ, áñÇó`</t>
  </si>
  <si>
    <t xml:space="preserve">²ñï³ùÇÝ é³½Ù³Ï³Ý û·ÝáõÃÛáõÝ </t>
  </si>
  <si>
    <t>Ð»ï³½áï³Ï³Ý ¨ Ý³Ë³·Í³ÛÇÝ ³ßË³ï³ÝùÝ»ñ å³ßïå³ÝáõÃÛ³Ý áÉáñïáõÙ, áñÇó`</t>
  </si>
  <si>
    <t>ä³ßïå³ÝáõÃÛáõÝ (³ÛÉ ¹³ë»ñÇÝ ãå³ïÏ³ÝáÕ), áñÇó`</t>
  </si>
  <si>
    <t>ä³ßïå³ÝáõÃÛáõÝ (³ÛÉ ¹³ë»ñÇÝ ãå³ïÏ³ÝáÕ)</t>
  </si>
  <si>
    <r>
      <t xml:space="preserve">Ð²ê²ð²Î²Î²Ü Î²ð¶, ²Üìî²Ü¶àôÂÚàôÜ ¨ ¸²î²Î²Ü ¶àðÌàôÜºàôÂÚàôÜ, ³Û¹ ÃíáõÙ` </t>
    </r>
    <r>
      <rPr>
        <sz val="8"/>
        <rFont val="Arial LatArm"/>
        <family val="2"/>
      </rPr>
      <t>(ïáÕ2310+ïáÕ2320+ïáÕ2330+ïáÕ2340+ïáÕ2350+ïáÕ2360+ïáÕ2370)</t>
    </r>
  </si>
  <si>
    <t>Ð³ë³ñ³Ï³Ï³Ý Ï³ñ· ¨ ³Ýíï³Ý·áõÃÛáõÝ, áñÇó`</t>
  </si>
  <si>
    <t>öñÏ³ñ³ñ Í³é³ÛáõÃÛáõÝ, áñÇó`</t>
  </si>
  <si>
    <t xml:space="preserve">öñÏ³ñ³ñ Í³é³ÛáõÃÛáõÝ </t>
  </si>
  <si>
    <r>
      <t>îÜîºê²Î²Ü Ð²ð²´ºðàôÂÚàôÜÜºð, ³Û¹ ÃíáõÙ` (</t>
    </r>
    <r>
      <rPr>
        <sz val="8"/>
        <rFont val="Arial LatArm"/>
        <family val="2"/>
      </rPr>
      <t>ïáÕ2410+ïáÕ2420+ïáÕ2430+ïáÕ2440+ïáÕ2450+ïáÕ2460+ïáÕ2470+ïáÕ2480+ïáÕ2490</t>
    </r>
    <r>
      <rPr>
        <b/>
        <sz val="9"/>
        <rFont val="Arial LatArm"/>
        <family val="2"/>
      </rPr>
      <t>)</t>
    </r>
  </si>
  <si>
    <t>ÀÝ¹Ñ³Ýáõñ µÝáõÛÃÇ ïÝï»ë³Ï³Ý, ³é¨ïñ³ÛÇÝ ¨ ³ßË³ï³ÝùÇ ·Íáí Ñ³ñ³µ»ñáõÃÛáõÝÝ»ñ, áñÇó`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</si>
  <si>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</si>
  <si>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</si>
  <si>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áñëáñ¹áõÃÛáõÝ, áñÇó`</t>
  </si>
  <si>
    <t xml:space="preserve">¶ÛáõÕ³ïÝï»ëáõÃÛáõÝ </t>
  </si>
  <si>
    <t>-Մասնագիտական ծառայություններ</t>
  </si>
  <si>
    <t>Այլ նպաստներ բյուջեից</t>
  </si>
  <si>
    <t>îñ³Ýëåáñï, áñÇó`</t>
  </si>
  <si>
    <t xml:space="preserve">×³Ý³å³ñÑ³ÛÇÝ ïñ³Ýëåáñï </t>
  </si>
  <si>
    <t xml:space="preserve"> -Þ»Ýù»ñÇ ¨ Ï³éáõÛóÝ»ñÇ ÁÝÃ³óÇÏ Ýáñá·áõÙ ¨ å³Ñå³ÝáõÙ</t>
  </si>
  <si>
    <t xml:space="preserve">æñ³ÛÇÝ ïñ³Ýëåáñï </t>
  </si>
  <si>
    <t>Î³å, áñÇó`</t>
  </si>
  <si>
    <t xml:space="preserve">Î³å </t>
  </si>
  <si>
    <t>îÝï»ë³Ï³Ý Ñ³ñ³µ»ñáõÃÛáõÝÝ»ñ (³ÛÉ ¹³ë»ñÇÝ ãå³ïÏ³ÝáÕ), áñÇó`</t>
  </si>
  <si>
    <t>îÝï»ë³Ï³Ý Ñ³ñ³µ»ñáõÃÛáõÝÝ»ñ (³ÛÉ ¹³ë»ñÇÝ ãå³ïÏ³ÝáÕ)</t>
  </si>
  <si>
    <t>ÐáÕÇ Çñ³óáõÙÇó Ùáõïù»ñ</t>
  </si>
  <si>
    <t>Այլ հիմնական միջոցների իրացումից մուտքեր</t>
  </si>
  <si>
    <r>
      <t xml:space="preserve">Þðæ²Î² ØÆæ²ì²ÚðÆ ä²Þîä²ÜàôÂÚàôÜ, 
³Û¹ ÃíáõÙ` </t>
    </r>
    <r>
      <rPr>
        <sz val="8"/>
        <rFont val="Arial LatArm"/>
        <family val="2"/>
      </rPr>
      <t>(ïáÕ2510+ïáÕ2520+ïáÕ2530+ïáÕ2540+ïáÕ2550+ïáÕ2560)</t>
    </r>
  </si>
  <si>
    <t>²Õµ³Ñ³ÝáõÙ, áñÇó`</t>
  </si>
  <si>
    <t>²Õµ³Ñ³ÝáõÙ</t>
  </si>
  <si>
    <t xml:space="preserve"> -êáõµëÇ¹Ç³Ý»ñ áã-ýÇÝ³Ýë³Ï³Ý å»ï³Ï³Ý (h³Ù³ÛÝù³ÛÇÝ) Ï³½Ù³Ï»ñåáõÃÛáõÝÝ»ñÇÝ </t>
  </si>
  <si>
    <t xml:space="preserve">Սուբսիդիաներ ոչ պետական (ոչ hամայնքային) ֆինանսական  կազմակերպություններին </t>
  </si>
  <si>
    <t>Î»Õï³çñ»ñÇ Ñ»é³óáõÙ, áñÇó`</t>
  </si>
  <si>
    <t xml:space="preserve">Î»Õï³çñ»ñÇ Ñ»é³óáõÙ </t>
  </si>
  <si>
    <t>Þñç³Ï³ ÙÇç³í³ÛñÇ ³ÕïáïÙ³Ý ¹»Ù å³Ûù³ñ, áñÇó`</t>
  </si>
  <si>
    <t>Þñç³Ï³ ÙÇç³í³ÛñÇ ³ÕïáïÙ³Ý ¹»Ù å³Ûù³ñ</t>
  </si>
  <si>
    <t>Î»Ýë³µ³½Ù³½³ÝáõÃÛ³Ý ¨ µÝáõÃÛ³Ý  å³ßïå³ÝáõÃÛáõÝ, áñÇó`</t>
  </si>
  <si>
    <t>Î»Ýë³µ³½Ù³½³ÝáõÃÛ³Ý ¨ µÝáõÃÛ³Ý  å³ßïå³ÝáõÃÛáõÝ</t>
  </si>
  <si>
    <t>Þñç³Ï³ ÙÇç³í³ÛñÇ å³ßïå³ÝáõÃÛ³Ý ·Íáí Ñ»ï³½áï³Ï³Ý ¨ Ý³Ë³·Í³ÛÇÝ ³ßË³ï³ÝùÝ»ñ, áñÇó`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</si>
  <si>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</si>
  <si>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ãå³ïÏ³ÝáÕ), áñÇó`</t>
  </si>
  <si>
    <t>Þñç³Ï³ ÙÇç³í³ÛñÇ å³ßïå³ÝáõÃÛáõÝ (³ÛÉ ¹³ë»ñÇÝ ãå³ïÏ³ÝáÕ)</t>
  </si>
  <si>
    <t xml:space="preserve"> -²×»óíáÕ ³ÏïÇíÝ»ñ</t>
  </si>
  <si>
    <r>
      <t xml:space="preserve">´Ü²Î²ð²Ü²ÚÆÜ ÞÆÜ²ð²ðàôÂÚàôÜ ºì ÎàØàôÜ²È Ì²è²ÚàôÂÚàôÜ, ³Û¹ ÃíáõÙ` </t>
    </r>
    <r>
      <rPr>
        <sz val="8"/>
        <rFont val="Arial LatArm"/>
        <family val="2"/>
      </rPr>
      <t>(ïáÕ3610+ïáÕ3620+ïáÕ3630+ïáÕ3640+ïáÕ3650+ïáÕ3660)</t>
    </r>
  </si>
  <si>
    <t>´Ý³Ï³ñ³Ý³ÛÇÝ ßÇÝ³ñ³ñáõÃÛáõÝ, áñÇó`</t>
  </si>
  <si>
    <t>æñ³Ù³ï³Ï³ñ³ñáõÙ, áñÇó`</t>
  </si>
  <si>
    <t xml:space="preserve">æñ³Ù³ï³Ï³ñ³ñáõÙ </t>
  </si>
  <si>
    <t xml:space="preserve">  </t>
  </si>
  <si>
    <t>öáÕáóÝ»ñÇ Éáõë³íáñáõÙ, áñÇó`</t>
  </si>
  <si>
    <t xml:space="preserve">öáÕáóÝ»ñÇ Éáõë³íáñáõÙ </t>
  </si>
  <si>
    <t>´Ý³Ï³ñ³Ý³ÛÇÝ ßÇÝ³ñ³ñáõÃÛ³Ý ¨ ÏáÙáõÝ³É Í³é³ÛáõÃÛáõÝÝ»ñÇ ·Íáí Ñ»ï³½áï³Ï³Ý ¨ Ý³Ë³·Í³ÛÇÝ ³ßË³ï³ÝùÝ»ñ, áñÇó`</t>
  </si>
  <si>
    <t xml:space="preserve">´Ý³Ï³ñ³Ý³ÛÇÝ ßÇÝ³ñ³ñáõÃÛ³Ý ¨ ÏáÙáõÝ³É Í³é³ÛáõÃÛáõÝÝ»ñÇ ·Íáí Ñ»ï³½áï³Ï³Ý ¨ Ý³Ë³·Í³ÛÇÝ ³ßË³ï³ÝùÝ»ñ </t>
  </si>
  <si>
    <t>´Ý³Ï³ñ³Ý³ÛÇÝ ßÇÝ³ñ³ñáõÃÛ³Ý ¨ ÏáÙáõÝ³É Í³é³ÛáõÃÛáõÝÝ»ñ (³ÛÉ ¹³ë»ñÇÝ ãå³ïÏ³ÝáÕ), áñÇó`</t>
  </si>
  <si>
    <t>´Ý³Ï³ñ³Ý³ÛÇÝ ßÇÝ³ñ³ñáõÃÛ³Ý ¨ ÏáÙáõÝ³É Í³é³ÛáõÃÛáõÝÝ»ñ (³ÛÉ ¹³ë»ñÇÝ ãå³ïÏ³ÝáÕ)</t>
  </si>
  <si>
    <r>
      <t>²èàÔæ²ä²ÐàôÂÚàôÜ, ³Û¹ ÃíáõÙ` (</t>
    </r>
    <r>
      <rPr>
        <sz val="10"/>
        <rFont val="Arial LatArm"/>
        <family val="2"/>
      </rPr>
      <t>ïáÕ2710+ïáÕ2720+ïáÕ2730+ïáÕ2740+ïáÕ2750+ïáÕ2760</t>
    </r>
    <r>
      <rPr>
        <b/>
        <sz val="10"/>
        <rFont val="Arial LatArm"/>
        <family val="2"/>
      </rPr>
      <t>)</t>
    </r>
  </si>
  <si>
    <t>²éáÕç³å³ÑáõÃÛáõÝ (³ÛÉ ¹³ë»ñÇÝ ãå³ïÏ³ÝáÕ)</t>
  </si>
  <si>
    <r>
      <t xml:space="preserve">Ð²Ü¶Æêî, ØÞ²ÎàôÚÂ ºì ÎðàÜ, ³Û¹ ÃíáõÙ`
</t>
    </r>
    <r>
      <rPr>
        <sz val="8"/>
        <rFont val="Arial LatArm"/>
        <family val="2"/>
      </rPr>
      <t>(ïáÕ2810+ïáÕ2820+ïáÕ2830+ïáÕ2840+ïáÕ2850+ïáÕ2860)</t>
    </r>
  </si>
  <si>
    <t>Ð³Ý·ëïÇ ¨ ëåáñïÇ Í³é³ÛáõÃÛáõÝÝ»ñ, áñÇó`</t>
  </si>
  <si>
    <t>Ð³Ý·ëïÇ ¨ ëåáñïÇ Í³é³ÛáõÃÛáõÝÝ»ñ</t>
  </si>
  <si>
    <t>Øß³ÏáõÃ³ÛÇÝ Í³é³ÛáõÃÛáõÝÝ»ñ, áñÇó`</t>
  </si>
  <si>
    <t>¶ñ³¹³ñ³ÝÝ»ñ</t>
  </si>
  <si>
    <t>Â³Ý·³ñ³ÝÝ»ñ ¨ óáõó³ëñ³ÑÝ»ñ</t>
  </si>
  <si>
    <t>Øß³ÏáõÛÃÇ ïÝ»ñ, ³ÏáõÙµÝ»ñ, Ï»ÝïñáÝÝ»ñ</t>
  </si>
  <si>
    <t>Վարչական սարքավորումներ</t>
  </si>
  <si>
    <t>²ÛÉ Ùß³ÏáõÃ³ÛÇÝ Ï³½Ù³Ï»ñåáõÃÛáõÝÝ»ñ</t>
  </si>
  <si>
    <t xml:space="preserve"> -¶áõÛùÇ ¨ ë³ñù³íáñáõÙÝ»ñÇ í³ñÓ³Ï³ÉáõÃÛáõÝ</t>
  </si>
  <si>
    <t>²ñï³·»ñ³ï»ëã³Ï³Ý Í³Ëë»ñ</t>
  </si>
  <si>
    <t>Ü»ñÏ³Û³óáõóã³Ï³Ý Í³Ëë»ñ</t>
  </si>
  <si>
    <t>-¶ñ³ë»ÝÛ³Ï³ÛÇÝ ÝÛáõÃ»ñ ¨ Ñ³·áõëï</t>
  </si>
  <si>
    <t xml:space="preserve"> -Ð³ïáõÏ Ýå³ï³Ï³ÛÇÝ ³ÛÉ ÝÛáõÃ»ñ</t>
  </si>
  <si>
    <t>ÎñáÝ³Ï³Ý ¨ Ñ³ë³ñ³Ï³Ï³Ý ³ÛÉ Í³é³ÛáõÃÛáõÝÝ»ñ, áñÇó`</t>
  </si>
  <si>
    <t>ºñÇï³ë³ñ¹³Ï³Ý Íñ³·ñ»ñ</t>
  </si>
  <si>
    <t>ø³Õ³ù³Ï³Ý Ïáõë³ÏóáõÃÛáõÝÝ»ñ, Ñ³ë³ñ³Ï³Ï³Ý Ï³½Ù³Ï»ñåáõÃÛáõÝÝ»ñ, ³ñÑÙÇáõÃÛáõÝÝ»ñ</t>
  </si>
  <si>
    <t xml:space="preserve"> -ÜíÇñ³ïíáõÃÛáõÝÝ»ñ ³ÛÉ ß³ÑáõÛÃ ãÑ»ï³åÝ¹áÕ Ï³½Ù³Ï»ñåáõÃÛáõÝÝ»ñÇÝ</t>
  </si>
  <si>
    <t>ÎñáÝ³Ï³Ý ¨ Ñ³ë³ñ³Ï³Ï³Ý ³ÛÉ Í³é³ÛáõÃÛáõÝÝ»ñ</t>
  </si>
  <si>
    <t>Ð³Ý·ëïÇ, Ùß³ÏáõÛÃÇ ¨ ÏñáÝÇ ·Íáí Ñ»ï³½áï³Ï³Ý ¨ Ý³Ë³·Í³ÛÇÝ ³ßË³ï³ÝùÝ»ñ, áñÇó`</t>
  </si>
  <si>
    <t>Ð³Ý·ëïÇ, Ùß³ÏáõÛÃÇ ¨ ÏñáÝÇ ·Íáí Ñ»ï³½áï³Ï³Ý ¨ Ý³Ë³·Í³ÛÇÝ ³ßË³ï³ÝùÝ»ñ</t>
  </si>
  <si>
    <t>Ð³Ý·Çëï, Ùß³ÏáõÛÃ ¨ ÏñáÝ (³ÛÉ ¹³ë»ñÇÝ ãå³ïÏ³ÝáÕ), áñÇó`</t>
  </si>
  <si>
    <t>Ð³Ý·Çëï, Ùß³ÏáõÛÃ ¨ ÏñáÝ (³ÛÉ ¹³ë»ñÇÝ ãå³ïÏ³ÝáÕ)</t>
  </si>
  <si>
    <r>
      <t xml:space="preserve">ÎðÂàôÂÚàôÜ, ³Û¹ ÃíáõÙ` 
</t>
    </r>
    <r>
      <rPr>
        <sz val="8"/>
        <rFont val="Arial LatArm"/>
        <family val="2"/>
      </rPr>
      <t>(ïáÕ2910+ïáÕ2920+ïáÕ2930+ïáÕ2940+ïáÕ2950+ïáÕ2960+ïáÕ2970+ïáÕ2980)</t>
    </r>
  </si>
  <si>
    <t>Ü³Ë³¹åñáó³Ï³Ý ¨ ï³ññ³Ï³Ý ÁÝ¹Ñ³Ýáõñ ÏñÃáõÃÛáõÝ, áñÇó`</t>
  </si>
  <si>
    <t xml:space="preserve">Ü³Ë³¹åñáó³Ï³Ý ÏñÃáõÃÛáõÝ </t>
  </si>
  <si>
    <t>- Þ»Ýù»ñÇ ¨ ßÇÝáõÃÛáõÝÝ»ñÇ Ï³åÇï³É í»ñ³Ýáñá·áõÙ</t>
  </si>
  <si>
    <t>- Ü³Ë³·Í³Ñ»ï³½áï³Ï³Ý Í³Ëë»ñ</t>
  </si>
  <si>
    <t>ØÇçÝ³Ï³ñ· ÁÝ¹Ñ³Ýáõñ ÏñÃáõÃÛáõÝ, áñÇó`</t>
  </si>
  <si>
    <t>ØÇçÝ³Ï³ñ·(ÉñÇí) ÁÝ¹Ñ³Ýáõñ ÏñÃáõÃÛáõÝ</t>
  </si>
  <si>
    <t>- Þ»Ýù»ñÇ ¨ ßÇÝáõÃÛáõÝÝ»ñÇ Ï³ռուցում</t>
  </si>
  <si>
    <t>´³ñÓñ³·áõÛÝ ÏñÃáõÃÛáõÝ, áñÇó`</t>
  </si>
  <si>
    <t>´³ñÓñ³·áõÛÝ Ù³ëÝ³·Çï³Ï³Ý ÏñÃáõÃÛáõÝ</t>
  </si>
  <si>
    <t>Ð»ïµáõÑ³Ï³Ý Ù³ëÝ³·Çï³Ï³Ý ÏñÃáõÃÛáõÝ</t>
  </si>
  <si>
    <t>Àëï Ù³Ï³ñ¹³ÏÝ»ñÇ ã¹³ë³Ï³ñ·íáÕ ÏñÃáõÃÛáõÝ, áñÇó`</t>
  </si>
  <si>
    <t>²ñï³¹åñáó³Ï³Ý ¹³ëïÇ³ñ³ÏáõÃÛáõÝ</t>
  </si>
  <si>
    <t xml:space="preserve"> Þ»Ýù»ñÇ ¨ ßÇÝáõÃÛáõÝÝ»ñÇ Ï³éáõóáõÙ</t>
  </si>
  <si>
    <t xml:space="preserve"> ì³ñã³Ï³Ý ë³ñù³íáñáõÙÝ»ñ</t>
  </si>
  <si>
    <t xml:space="preserve"> -Ü³Ë³·Í³Ñ»ï³½áï³Ï³Ý Í³Ëë»ñ</t>
  </si>
  <si>
    <r>
      <t xml:space="preserve">êàòÆ²È²Î²Ü ä²Þîä²ÜàôÂÚàôÜ, ³Û¹ ÃíáõÙ` </t>
    </r>
    <r>
      <rPr>
        <sz val="8"/>
        <rFont val="Arial LatArm"/>
        <family val="2"/>
      </rPr>
      <t xml:space="preserve">(ïáÕ3010+ïáÕ3020+ïáÕ3030+ïáÕ3040+ïáÕ3050+ïáÕ3060+ïáÕ3070+ïáÕ3080+ïáÕ3090) </t>
    </r>
  </si>
  <si>
    <t>ì³ï³éáÕçáõÃÛáõÝ ¨ ³Ý³ßË³ïáõÝ³ÏáõÃÛáõÝ, áñÇó`</t>
  </si>
  <si>
    <t xml:space="preserve">êáóÇ³É³Ï³Ý Ñ³ïáõÏ ³ñïáÝáõÃÛáõÝÝ»ñ (³ÛÉ ¹³ë»ñÇÝ ãå³ïÏ³ÝáÕ), áñÇó` </t>
  </si>
  <si>
    <t xml:space="preserve">êáóÇ³É³Ï³Ý Ñ³ïáõÏ ³ñïáÝáõÃÛáõÝÝ»ñ (³ÛÉ ¹³ë»ñÇÝ ãå³ïÏ³ÝáÕ) </t>
  </si>
  <si>
    <t>..ÎñÃ³Ï³Ý, Ùß³ÏáõÃ³ÛÇÝ ¨ ëåáñï³ÛÇÝ Ýå³ëïÝ»ñ µÛáõç»Çó</t>
  </si>
  <si>
    <t xml:space="preserve"> -²ÛÉ Ýå³ëïÝ»ñ µÛáõç»Çó</t>
  </si>
  <si>
    <r>
      <t xml:space="preserve">ÐÆØÜ²Î²Ü ´²ÄÆÜÜºðÆÜ â¸²êìàÔ ä²Ðàôêî²ÚÆÜ üàÜ¸ºð, ³Û¹ ÃíáõÙ`
 </t>
    </r>
    <r>
      <rPr>
        <sz val="8"/>
        <rFont val="Arial LatArm"/>
        <family val="2"/>
      </rPr>
      <t>(ïáÕ3110)</t>
    </r>
  </si>
  <si>
    <t xml:space="preserve">ÐÐ Ï³é³í³ñáõÃÛ³Ý ¨ Ñ³Ù³ÛÝùÝ»ñÇ å³Ñáõëï³ÛÇÝ ýáÝ¹, áñÇó` </t>
  </si>
  <si>
    <t>ÐÐ Ñ³Ù³ÛÝùÝ»ñÇ å³Ñáõëï³ÛÇÝ ýáÝ¹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</si>
</sst>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_р_._-;\-* #,##0_р_._-;_-* &quot;-&quot;_р_._-;_-@_-"/>
    <numFmt numFmtId="181" formatCode="_-* #,##0.00_р_._-;\-* #,##0.00_р_._-;_-* &quot;-&quot;??_р_._-;_-@_-"/>
    <numFmt numFmtId="182" formatCode="#,##0\ &quot;դր.&quot;;\-#,##0\ &quot;դր.&quot;"/>
    <numFmt numFmtId="183" formatCode="#,##0\ &quot;դր.&quot;;[Red]\-#,##0\ &quot;դր.&quot;"/>
    <numFmt numFmtId="184" formatCode="#,##0.00\ &quot;դր.&quot;;\-#,##0.00\ &quot;դր.&quot;"/>
    <numFmt numFmtId="185" formatCode="#,##0.00\ &quot;դր.&quot;;[Red]\-#,##0.00\ &quot;դր.&quot;"/>
    <numFmt numFmtId="186" formatCode="_-* #,##0\ &quot;դր.&quot;_-;\-* #,##0\ &quot;դր.&quot;_-;_-* &quot;-&quot;\ &quot;դր.&quot;_-;_-@_-"/>
    <numFmt numFmtId="187" formatCode="_-* #,##0\ _դ_ր_._-;\-* #,##0\ _դ_ր_._-;_-* &quot;-&quot;\ _դ_ր_._-;_-@_-"/>
    <numFmt numFmtId="188" formatCode="_-* #,##0.00\ &quot;դր.&quot;_-;\-* #,##0.00\ &quot;դր.&quot;_-;_-* &quot;-&quot;??\ &quot;դր.&quot;_-;_-@_-"/>
    <numFmt numFmtId="189" formatCode="_-* #,##0.00\ _դ_ր_._-;\-* #,##0.00\ _դ_ր_._-;_-* &quot;-&quot;??\ _դ_ր_._-;_-@_-"/>
    <numFmt numFmtId="190" formatCode="&quot; &quot;#,##0_);\(&quot; &quot;#,##0\)"/>
    <numFmt numFmtId="191" formatCode="&quot; &quot;#,##0_);[Red]\(&quot; &quot;#,##0\)"/>
    <numFmt numFmtId="192" formatCode="&quot; &quot;#,##0.00_);\(&quot; &quot;#,##0.00\)"/>
    <numFmt numFmtId="193" formatCode="&quot; &quot;#,##0.00_);[Red]\(&quot; &quot;#,##0.00\)"/>
    <numFmt numFmtId="194" formatCode="_(&quot; &quot;* #,##0_);_(&quot; &quot;* \(#,##0\);_(&quot; &quot;* &quot;-&quot;_);_(@_)"/>
    <numFmt numFmtId="195" formatCode="_(&quot; &quot;* #,##0.00_);_(&quot; &quot;* \(#,##0.00\);_(&quot; &quot;* &quot;-&quot;??_);_(@_)"/>
    <numFmt numFmtId="196" formatCode="0000"/>
    <numFmt numFmtId="197" formatCode="000"/>
    <numFmt numFmtId="198" formatCode="000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"/>
    <numFmt numFmtId="204" formatCode="#\ ##0.0"/>
    <numFmt numFmtId="205" formatCode="0.0_ ;\-0.0\ "/>
    <numFmt numFmtId="206" formatCode="0.0_ ;[Red]\-0.0\ "/>
    <numFmt numFmtId="207" formatCode="\-"/>
    <numFmt numFmtId="208" formatCode="[$-FC19]d\ mmmm\ yyyy\ &quot;г.&quot;"/>
    <numFmt numFmtId="209" formatCode="\-\(\s\u\m\)"/>
    <numFmt numFmtId="210" formatCode="0.0;[Red]0.0"/>
    <numFmt numFmtId="211" formatCode="000.0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#,##0.0\ _₽;[Red]\-#,##0.0\ _₽"/>
    <numFmt numFmtId="217" formatCode="#,##0.0_ ;[Red]\-#,##0.0\ "/>
    <numFmt numFmtId="218" formatCode="#,##0.0;[Red]#,##0.0"/>
    <numFmt numFmtId="219" formatCode="[$-409]dddd\,\ mmmm\ d\,\ yyyy"/>
    <numFmt numFmtId="220" formatCode="[$-409]h:mm:ss\ AM/PM"/>
  </numFmts>
  <fonts count="119">
    <font>
      <sz val="10"/>
      <name val="Arial"/>
      <family val="0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0"/>
      <name val="Arial LatArm"/>
      <family val="2"/>
    </font>
    <font>
      <sz val="9"/>
      <name val="Arial LatArm"/>
      <family val="2"/>
    </font>
    <font>
      <b/>
      <u val="single"/>
      <sz val="8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b/>
      <sz val="9"/>
      <name val="GHEA Grapalat"/>
      <family val="3"/>
    </font>
    <font>
      <b/>
      <i/>
      <sz val="9"/>
      <name val="GHEA Grapalat"/>
      <family val="3"/>
    </font>
    <font>
      <i/>
      <sz val="9"/>
      <name val="GHEA Grapalat"/>
      <family val="3"/>
    </font>
    <font>
      <sz val="9"/>
      <color indexed="8"/>
      <name val="GHEA Grapalat"/>
      <family val="3"/>
    </font>
    <font>
      <sz val="10"/>
      <color indexed="10"/>
      <name val="GHEA Grapalat"/>
      <family val="3"/>
    </font>
    <font>
      <b/>
      <sz val="9"/>
      <color indexed="8"/>
      <name val="GHEA Grapalat"/>
      <family val="3"/>
    </font>
    <font>
      <sz val="8"/>
      <color indexed="8"/>
      <name val="GHEA Grapalat"/>
      <family val="3"/>
    </font>
    <font>
      <b/>
      <i/>
      <sz val="8"/>
      <name val="GHEA Grapalat"/>
      <family val="3"/>
    </font>
    <font>
      <i/>
      <sz val="8"/>
      <name val="GHEA Grapalat"/>
      <family val="3"/>
    </font>
    <font>
      <b/>
      <sz val="14"/>
      <name val="GHEA Grapalat"/>
      <family val="3"/>
    </font>
    <font>
      <sz val="12"/>
      <name val="GHEA Grapalat"/>
      <family val="3"/>
    </font>
    <font>
      <sz val="7"/>
      <name val="GHEA Grapalat"/>
      <family val="3"/>
    </font>
    <font>
      <sz val="11"/>
      <name val="GHEA Grapalat"/>
      <family val="3"/>
    </font>
    <font>
      <b/>
      <i/>
      <sz val="11"/>
      <name val="GHEA Grapalat"/>
      <family val="3"/>
    </font>
    <font>
      <b/>
      <sz val="11"/>
      <name val="GHEA Grapalat"/>
      <family val="3"/>
    </font>
    <font>
      <b/>
      <i/>
      <sz val="12"/>
      <name val="GHEA Grapalat"/>
      <family val="3"/>
    </font>
    <font>
      <i/>
      <sz val="11"/>
      <name val="GHEA Grapalat"/>
      <family val="3"/>
    </font>
    <font>
      <b/>
      <sz val="8"/>
      <color indexed="8"/>
      <name val="GHEA Grapalat"/>
      <family val="3"/>
    </font>
    <font>
      <b/>
      <i/>
      <sz val="8"/>
      <color indexed="8"/>
      <name val="GHEA Grapalat"/>
      <family val="3"/>
    </font>
    <font>
      <i/>
      <sz val="8"/>
      <color indexed="8"/>
      <name val="GHEA Grapalat"/>
      <family val="3"/>
    </font>
    <font>
      <b/>
      <i/>
      <sz val="10"/>
      <name val="GHEA Grapalat"/>
      <family val="3"/>
    </font>
    <font>
      <b/>
      <sz val="16"/>
      <name val="GHEA Grapalat"/>
      <family val="3"/>
    </font>
    <font>
      <b/>
      <i/>
      <sz val="16"/>
      <name val="GHEA Grapalat"/>
      <family val="3"/>
    </font>
    <font>
      <b/>
      <i/>
      <sz val="18"/>
      <name val="GHEA Grapalat"/>
      <family val="3"/>
    </font>
    <font>
      <b/>
      <i/>
      <sz val="14"/>
      <name val="GHEA Grapalat"/>
      <family val="3"/>
    </font>
    <font>
      <b/>
      <i/>
      <u val="single"/>
      <sz val="18"/>
      <name val="GHEA Grapalat"/>
      <family val="3"/>
    </font>
    <font>
      <b/>
      <i/>
      <sz val="26"/>
      <name val="GHEA Grapalat"/>
      <family val="3"/>
    </font>
    <font>
      <sz val="14"/>
      <name val="GHEA Grapalat"/>
      <family val="3"/>
    </font>
    <font>
      <u val="single"/>
      <sz val="12"/>
      <name val="GHEA Grapalat"/>
      <family val="3"/>
    </font>
    <font>
      <sz val="6"/>
      <name val="GHEA Grapalat"/>
      <family val="3"/>
    </font>
    <font>
      <u val="single"/>
      <sz val="11"/>
      <name val="GHEA Grapalat"/>
      <family val="3"/>
    </font>
    <font>
      <sz val="8"/>
      <color indexed="10"/>
      <name val="GHEA Grapalat"/>
      <family val="3"/>
    </font>
    <font>
      <u val="single"/>
      <sz val="8"/>
      <name val="GHEA Grapalat"/>
      <family val="3"/>
    </font>
    <font>
      <i/>
      <sz val="7"/>
      <name val="GHEA Grapalat"/>
      <family val="3"/>
    </font>
    <font>
      <b/>
      <sz val="10"/>
      <name val="Arial Armenian"/>
      <family val="2"/>
    </font>
    <font>
      <sz val="11"/>
      <name val="Arial Armenian"/>
      <family val="2"/>
    </font>
    <font>
      <sz val="10"/>
      <name val="Arial Armenian"/>
      <family val="2"/>
    </font>
    <font>
      <sz val="8"/>
      <name val="Arial Armenian"/>
      <family val="2"/>
    </font>
    <font>
      <sz val="8"/>
      <color indexed="10"/>
      <name val="Arial Armenian"/>
      <family val="2"/>
    </font>
    <font>
      <sz val="9"/>
      <name val="Arial Armenian"/>
      <family val="2"/>
    </font>
    <font>
      <b/>
      <sz val="9"/>
      <name val="Arial Armenian"/>
      <family val="2"/>
    </font>
    <font>
      <b/>
      <sz val="12"/>
      <name val="Arial Armenian"/>
      <family val="2"/>
    </font>
    <font>
      <sz val="12"/>
      <name val="Arial Armenian"/>
      <family val="2"/>
    </font>
    <font>
      <b/>
      <sz val="8"/>
      <name val="Arial Armenian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 LatArm"/>
      <family val="2"/>
    </font>
    <font>
      <b/>
      <sz val="9"/>
      <name val="Arial"/>
      <family val="2"/>
    </font>
    <font>
      <sz val="8"/>
      <name val="Arial LatArm"/>
      <family val="2"/>
    </font>
    <font>
      <b/>
      <sz val="12"/>
      <name val="Arial LatArm"/>
      <family val="2"/>
    </font>
    <font>
      <sz val="11"/>
      <name val="Arial LatArm"/>
      <family val="2"/>
    </font>
    <font>
      <b/>
      <sz val="8"/>
      <name val="Arial LatArm"/>
      <family val="2"/>
    </font>
    <font>
      <b/>
      <i/>
      <sz val="8"/>
      <name val="Arial LatArm"/>
      <family val="2"/>
    </font>
    <font>
      <i/>
      <sz val="8"/>
      <name val="Arial LatArm"/>
      <family val="2"/>
    </font>
    <font>
      <b/>
      <i/>
      <sz val="9"/>
      <name val="Arial LatArm"/>
      <family val="2"/>
    </font>
    <font>
      <b/>
      <sz val="11"/>
      <name val="Arial LatArm"/>
      <family val="2"/>
    </font>
    <font>
      <b/>
      <i/>
      <sz val="12"/>
      <name val="Arial Armenian"/>
      <family val="2"/>
    </font>
    <font>
      <sz val="8"/>
      <color indexed="8"/>
      <name val="Arial LatArm"/>
      <family val="2"/>
    </font>
    <font>
      <b/>
      <sz val="9"/>
      <name val="Arial LatArm"/>
      <family val="2"/>
    </font>
    <font>
      <sz val="6"/>
      <name val="Arial LatArm"/>
      <family val="2"/>
    </font>
    <font>
      <b/>
      <sz val="9"/>
      <color indexed="8"/>
      <name val="Arial LatArm"/>
      <family val="2"/>
    </font>
    <font>
      <sz val="9"/>
      <color indexed="8"/>
      <name val="Arial LatArm"/>
      <family val="2"/>
    </font>
    <font>
      <b/>
      <sz val="8"/>
      <color indexed="8"/>
      <name val="Arial LatArm"/>
      <family val="2"/>
    </font>
    <font>
      <b/>
      <i/>
      <sz val="8"/>
      <name val="Arial Armenian"/>
      <family val="2"/>
    </font>
    <font>
      <b/>
      <i/>
      <sz val="9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Armenian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GHEA Grapalat"/>
      <family val="3"/>
    </font>
    <font>
      <sz val="10"/>
      <color theme="1"/>
      <name val="Arial Armenian"/>
      <family val="2"/>
    </font>
    <font>
      <sz val="10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4" fillId="0" borderId="1" applyNumberFormat="0" applyFill="0" applyProtection="0">
      <alignment horizontal="center" vertical="center"/>
    </xf>
    <xf numFmtId="0" fontId="4" fillId="0" borderId="1" applyNumberFormat="0" applyFill="0" applyProtection="0">
      <alignment horizontal="left" vertical="center" wrapText="1"/>
    </xf>
    <xf numFmtId="0" fontId="99" fillId="20" borderId="0" applyNumberFormat="0" applyBorder="0" applyAlignment="0" applyProtection="0"/>
    <xf numFmtId="0" fontId="99" fillId="21" borderId="0" applyNumberFormat="0" applyBorder="0" applyAlignment="0" applyProtection="0"/>
    <xf numFmtId="0" fontId="99" fillId="22" borderId="0" applyNumberFormat="0" applyBorder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99" fillId="25" borderId="0" applyNumberFormat="0" applyBorder="0" applyAlignment="0" applyProtection="0"/>
    <xf numFmtId="0" fontId="100" fillId="26" borderId="2" applyNumberFormat="0" applyAlignment="0" applyProtection="0"/>
    <xf numFmtId="0" fontId="101" fillId="27" borderId="3" applyNumberFormat="0" applyAlignment="0" applyProtection="0"/>
    <xf numFmtId="0" fontId="102" fillId="27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3" fillId="0" borderId="4" applyNumberFormat="0" applyFill="0" applyAlignment="0" applyProtection="0"/>
    <xf numFmtId="0" fontId="104" fillId="0" borderId="5" applyNumberFormat="0" applyFill="0" applyAlignment="0" applyProtection="0"/>
    <xf numFmtId="0" fontId="105" fillId="0" borderId="6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7" applyNumberFormat="0" applyFill="0" applyAlignment="0" applyProtection="0"/>
    <xf numFmtId="0" fontId="107" fillId="28" borderId="8" applyNumberFormat="0" applyAlignment="0" applyProtection="0"/>
    <xf numFmtId="0" fontId="108" fillId="0" borderId="0" applyNumberFormat="0" applyFill="0" applyBorder="0" applyAlignment="0" applyProtection="0"/>
    <xf numFmtId="0" fontId="10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110" fillId="30" borderId="0" applyNumberFormat="0" applyBorder="0" applyAlignment="0" applyProtection="0"/>
    <xf numFmtId="0" fontId="11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112" fillId="0" borderId="10" applyNumberFormat="0" applyFill="0" applyAlignment="0" applyProtection="0"/>
    <xf numFmtId="0" fontId="1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4" fillId="32" borderId="0" applyNumberFormat="0" applyBorder="0" applyAlignment="0" applyProtection="0"/>
  </cellStyleXfs>
  <cellXfs count="54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 horizontal="center" wrapText="1"/>
    </xf>
    <xf numFmtId="203" fontId="7" fillId="0" borderId="11" xfId="0" applyNumberFormat="1" applyFont="1" applyBorder="1" applyAlignment="1">
      <alignment horizontal="right"/>
    </xf>
    <xf numFmtId="203" fontId="7" fillId="34" borderId="11" xfId="0" applyNumberFormat="1" applyFont="1" applyFill="1" applyBorder="1" applyAlignment="1">
      <alignment horizontal="right"/>
    </xf>
    <xf numFmtId="203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/>
    </xf>
    <xf numFmtId="203" fontId="10" fillId="0" borderId="11" xfId="0" applyNumberFormat="1" applyFont="1" applyBorder="1" applyAlignment="1">
      <alignment horizontal="right"/>
    </xf>
    <xf numFmtId="203" fontId="10" fillId="34" borderId="11" xfId="0" applyNumberFormat="1" applyFont="1" applyFill="1" applyBorder="1" applyAlignment="1">
      <alignment horizontal="right"/>
    </xf>
    <xf numFmtId="0" fontId="8" fillId="0" borderId="11" xfId="0" applyFont="1" applyBorder="1" applyAlignment="1">
      <alignment vertical="center"/>
    </xf>
    <xf numFmtId="0" fontId="14" fillId="0" borderId="11" xfId="0" applyFont="1" applyBorder="1" applyAlignment="1">
      <alignment vertical="top" wrapText="1"/>
    </xf>
    <xf numFmtId="203" fontId="7" fillId="34" borderId="11" xfId="0" applyNumberFormat="1" applyFont="1" applyFill="1" applyBorder="1" applyAlignment="1">
      <alignment horizontal="right" vertical="center" wrapText="1"/>
    </xf>
    <xf numFmtId="0" fontId="13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vertical="top"/>
    </xf>
    <xf numFmtId="49" fontId="16" fillId="0" borderId="1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5" fillId="0" borderId="11" xfId="0" applyFont="1" applyBorder="1" applyAlignment="1">
      <alignment vertical="top" wrapText="1"/>
    </xf>
    <xf numFmtId="49" fontId="18" fillId="0" borderId="11" xfId="0" applyNumberFormat="1" applyFont="1" applyFill="1" applyBorder="1" applyAlignment="1">
      <alignment horizontal="center" vertical="center" wrapText="1"/>
    </xf>
    <xf numFmtId="203" fontId="17" fillId="0" borderId="11" xfId="0" applyNumberFormat="1" applyFont="1" applyBorder="1" applyAlignment="1">
      <alignment horizontal="right" vertical="center" wrapText="1"/>
    </xf>
    <xf numFmtId="203" fontId="17" fillId="0" borderId="11" xfId="0" applyNumberFormat="1" applyFont="1" applyBorder="1" applyAlignment="1">
      <alignment horizontal="right"/>
    </xf>
    <xf numFmtId="49" fontId="19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15" fillId="0" borderId="11" xfId="0" applyNumberFormat="1" applyFont="1" applyBorder="1" applyAlignment="1">
      <alignment vertical="top" wrapText="1"/>
    </xf>
    <xf numFmtId="203" fontId="10" fillId="34" borderId="11" xfId="0" applyNumberFormat="1" applyFont="1" applyFill="1" applyBorder="1" applyAlignment="1">
      <alignment horizontal="right" vertical="center" wrapText="1"/>
    </xf>
    <xf numFmtId="203" fontId="7" fillId="0" borderId="11" xfId="0" applyNumberFormat="1" applyFont="1" applyBorder="1" applyAlignment="1">
      <alignment horizontal="right" vertical="center" wrapText="1"/>
    </xf>
    <xf numFmtId="0" fontId="12" fillId="0" borderId="11" xfId="0" applyFont="1" applyBorder="1" applyAlignment="1">
      <alignment horizontal="center"/>
    </xf>
    <xf numFmtId="203" fontId="7" fillId="0" borderId="11" xfId="0" applyNumberFormat="1" applyFont="1" applyBorder="1" applyAlignment="1">
      <alignment horizontal="center" vertical="center"/>
    </xf>
    <xf numFmtId="203" fontId="10" fillId="34" borderId="11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/>
    </xf>
    <xf numFmtId="203" fontId="7" fillId="34" borderId="11" xfId="0" applyNumberFormat="1" applyFont="1" applyFill="1" applyBorder="1" applyAlignment="1">
      <alignment horizontal="center" vertical="center"/>
    </xf>
    <xf numFmtId="203" fontId="7" fillId="0" borderId="11" xfId="0" applyNumberFormat="1" applyFont="1" applyFill="1" applyBorder="1" applyAlignment="1">
      <alignment horizontal="center" vertical="center"/>
    </xf>
    <xf numFmtId="203" fontId="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203" fontId="7" fillId="0" borderId="11" xfId="0" applyNumberFormat="1" applyFont="1" applyFill="1" applyBorder="1" applyAlignment="1">
      <alignment horizontal="right" vertical="center" wrapText="1"/>
    </xf>
    <xf numFmtId="203" fontId="7" fillId="0" borderId="11" xfId="0" applyNumberFormat="1" applyFont="1" applyBorder="1" applyAlignment="1">
      <alignment horizontal="right" vertical="center"/>
    </xf>
    <xf numFmtId="0" fontId="14" fillId="0" borderId="11" xfId="0" applyFont="1" applyBorder="1" applyAlignment="1">
      <alignment horizontal="center" vertical="top" wrapText="1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/>
    </xf>
    <xf numFmtId="197" fontId="20" fillId="0" borderId="0" xfId="0" applyNumberFormat="1" applyFont="1" applyFill="1" applyBorder="1" applyAlignment="1">
      <alignment horizontal="center" vertical="top"/>
    </xf>
    <xf numFmtId="197" fontId="8" fillId="0" borderId="0" xfId="0" applyNumberFormat="1" applyFont="1" applyFill="1" applyBorder="1" applyAlignment="1">
      <alignment horizontal="center" vertical="top"/>
    </xf>
    <xf numFmtId="196" fontId="8" fillId="0" borderId="0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96" fontId="9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vertical="top" wrapText="1"/>
    </xf>
    <xf numFmtId="197" fontId="26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top" wrapText="1" readingOrder="1"/>
    </xf>
    <xf numFmtId="0" fontId="23" fillId="0" borderId="0" xfId="0" applyFont="1" applyFill="1" applyBorder="1" applyAlignment="1">
      <alignment horizontal="center" vertical="center" wrapText="1"/>
    </xf>
    <xf numFmtId="197" fontId="27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14" fillId="0" borderId="11" xfId="0" applyNumberFormat="1" applyFont="1" applyFill="1" applyBorder="1" applyAlignment="1">
      <alignment horizontal="left" vertical="top" wrapText="1" readingOrder="1"/>
    </xf>
    <xf numFmtId="0" fontId="26" fillId="0" borderId="11" xfId="0" applyNumberFormat="1" applyFont="1" applyFill="1" applyBorder="1" applyAlignment="1">
      <alignment horizontal="left" vertical="top" wrapText="1" readingOrder="1"/>
    </xf>
    <xf numFmtId="0" fontId="28" fillId="0" borderId="0" xfId="0" applyFont="1" applyFill="1" applyBorder="1" applyAlignment="1">
      <alignment/>
    </xf>
    <xf numFmtId="0" fontId="11" fillId="0" borderId="11" xfId="0" applyNumberFormat="1" applyFont="1" applyFill="1" applyBorder="1" applyAlignment="1">
      <alignment horizontal="left" vertical="top" wrapText="1" readingOrder="1"/>
    </xf>
    <xf numFmtId="197" fontId="25" fillId="0" borderId="11" xfId="0" applyNumberFormat="1" applyFont="1" applyFill="1" applyBorder="1" applyAlignment="1">
      <alignment vertical="top" wrapText="1"/>
    </xf>
    <xf numFmtId="0" fontId="26" fillId="0" borderId="11" xfId="0" applyNumberFormat="1" applyFont="1" applyFill="1" applyBorder="1" applyAlignment="1">
      <alignment horizontal="justify" vertical="top" wrapText="1" readingOrder="1"/>
    </xf>
    <xf numFmtId="0" fontId="11" fillId="0" borderId="11" xfId="0" applyNumberFormat="1" applyFont="1" applyFill="1" applyBorder="1" applyAlignment="1">
      <alignment vertical="center" wrapText="1" readingOrder="1"/>
    </xf>
    <xf numFmtId="197" fontId="26" fillId="0" borderId="11" xfId="0" applyNumberFormat="1" applyFont="1" applyFill="1" applyBorder="1" applyAlignment="1">
      <alignment vertical="top" wrapText="1"/>
    </xf>
    <xf numFmtId="0" fontId="25" fillId="0" borderId="11" xfId="0" applyFont="1" applyFill="1" applyBorder="1" applyAlignment="1">
      <alignment vertical="top" wrapText="1"/>
    </xf>
    <xf numFmtId="0" fontId="27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vertical="top" wrapText="1"/>
    </xf>
    <xf numFmtId="196" fontId="25" fillId="0" borderId="11" xfId="0" applyNumberFormat="1" applyFont="1" applyFill="1" applyBorder="1" applyAlignment="1">
      <alignment vertical="top" wrapText="1"/>
    </xf>
    <xf numFmtId="0" fontId="29" fillId="0" borderId="11" xfId="0" applyNumberFormat="1" applyFont="1" applyFill="1" applyBorder="1" applyAlignment="1">
      <alignment horizontal="left" vertical="top" wrapText="1" readingOrder="1"/>
    </xf>
    <xf numFmtId="0" fontId="13" fillId="0" borderId="11" xfId="0" applyNumberFormat="1" applyFont="1" applyFill="1" applyBorder="1" applyAlignment="1">
      <alignment horizontal="center" vertical="top" wrapText="1" readingOrder="1"/>
    </xf>
    <xf numFmtId="0" fontId="14" fillId="0" borderId="11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left" vertical="top" wrapText="1"/>
    </xf>
    <xf numFmtId="196" fontId="11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204" fontId="7" fillId="0" borderId="0" xfId="0" applyNumberFormat="1" applyFont="1" applyBorder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7" fillId="0" borderId="0" xfId="0" applyFont="1" applyAlignment="1">
      <alignment horizontal="center" vertical="top"/>
    </xf>
    <xf numFmtId="0" fontId="40" fillId="0" borderId="0" xfId="0" applyFont="1" applyAlignment="1" applyProtection="1">
      <alignment horizontal="center" vertical="top"/>
      <protection locked="0"/>
    </xf>
    <xf numFmtId="0" fontId="23" fillId="0" borderId="0" xfId="0" applyFont="1" applyAlignment="1" applyProtection="1">
      <alignment horizontal="left" vertical="top"/>
      <protection locked="0"/>
    </xf>
    <xf numFmtId="0" fontId="40" fillId="0" borderId="12" xfId="0" applyFont="1" applyBorder="1" applyAlignment="1" applyProtection="1">
      <alignment horizontal="center" vertical="top"/>
      <protection locked="0"/>
    </xf>
    <xf numFmtId="0" fontId="24" fillId="0" borderId="0" xfId="0" applyFont="1" applyAlignment="1">
      <alignment/>
    </xf>
    <xf numFmtId="49" fontId="8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right" vertical="center"/>
    </xf>
    <xf numFmtId="0" fontId="11" fillId="0" borderId="0" xfId="0" applyFont="1" applyFill="1" applyAlignment="1">
      <alignment/>
    </xf>
    <xf numFmtId="49" fontId="13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/>
    </xf>
    <xf numFmtId="0" fontId="115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top" wrapText="1"/>
    </xf>
    <xf numFmtId="49" fontId="13" fillId="0" borderId="11" xfId="0" applyNumberFormat="1" applyFont="1" applyFill="1" applyBorder="1" applyAlignment="1">
      <alignment horizontal="center"/>
    </xf>
    <xf numFmtId="216" fontId="8" fillId="0" borderId="11" xfId="0" applyNumberFormat="1" applyFont="1" applyFill="1" applyBorder="1" applyAlignment="1">
      <alignment horizontal="right"/>
    </xf>
    <xf numFmtId="0" fontId="12" fillId="0" borderId="11" xfId="0" applyNumberFormat="1" applyFont="1" applyFill="1" applyBorder="1" applyAlignment="1">
      <alignment horizontal="center" vertical="top" wrapText="1" readingOrder="1"/>
    </xf>
    <xf numFmtId="49" fontId="11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top" wrapText="1"/>
    </xf>
    <xf numFmtId="49" fontId="11" fillId="0" borderId="11" xfId="0" applyNumberFormat="1" applyFont="1" applyFill="1" applyBorder="1" applyAlignment="1">
      <alignment horizontal="center" vertical="center" wrapText="1"/>
    </xf>
    <xf numFmtId="216" fontId="8" fillId="0" borderId="11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vertical="top" wrapText="1"/>
    </xf>
    <xf numFmtId="49" fontId="30" fillId="0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vertical="top" wrapText="1"/>
    </xf>
    <xf numFmtId="49" fontId="30" fillId="0" borderId="11" xfId="0" applyNumberFormat="1" applyFont="1" applyFill="1" applyBorder="1" applyAlignment="1">
      <alignment vertical="top" wrapText="1"/>
    </xf>
    <xf numFmtId="49" fontId="31" fillId="0" borderId="11" xfId="0" applyNumberFormat="1" applyFont="1" applyFill="1" applyBorder="1" applyAlignment="1">
      <alignment vertical="top" wrapText="1"/>
    </xf>
    <xf numFmtId="49" fontId="19" fillId="0" borderId="11" xfId="0" applyNumberFormat="1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 vertical="center" wrapText="1"/>
    </xf>
    <xf numFmtId="49" fontId="32" fillId="0" borderId="11" xfId="0" applyNumberFormat="1" applyFont="1" applyFill="1" applyBorder="1" applyAlignment="1">
      <alignment vertical="top" wrapText="1"/>
    </xf>
    <xf numFmtId="49" fontId="30" fillId="0" borderId="11" xfId="0" applyNumberFormat="1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49" fontId="19" fillId="0" borderId="11" xfId="0" applyNumberFormat="1" applyFont="1" applyFill="1" applyBorder="1" applyAlignment="1">
      <alignment horizontal="center" vertical="top" wrapText="1"/>
    </xf>
    <xf numFmtId="0" fontId="33" fillId="0" borderId="0" xfId="0" applyFont="1" applyFill="1" applyAlignment="1">
      <alignment/>
    </xf>
    <xf numFmtId="49" fontId="8" fillId="0" borderId="11" xfId="0" applyNumberFormat="1" applyFont="1" applyFill="1" applyBorder="1" applyAlignment="1">
      <alignment vertical="top" wrapText="1"/>
    </xf>
    <xf numFmtId="49" fontId="8" fillId="0" borderId="11" xfId="0" applyNumberFormat="1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vertical="top" wrapText="1"/>
    </xf>
    <xf numFmtId="49" fontId="11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6" fillId="0" borderId="0" xfId="0" applyFont="1" applyAlignment="1">
      <alignment/>
    </xf>
    <xf numFmtId="203" fontId="8" fillId="35" borderId="11" xfId="0" applyNumberFormat="1" applyFont="1" applyFill="1" applyBorder="1" applyAlignment="1">
      <alignment horizontal="right"/>
    </xf>
    <xf numFmtId="0" fontId="8" fillId="35" borderId="0" xfId="0" applyFont="1" applyFill="1" applyBorder="1" applyAlignment="1">
      <alignment/>
    </xf>
    <xf numFmtId="0" fontId="8" fillId="35" borderId="0" xfId="0" applyFont="1" applyFill="1" applyBorder="1" applyAlignment="1">
      <alignment horizontal="right"/>
    </xf>
    <xf numFmtId="0" fontId="8" fillId="35" borderId="0" xfId="0" applyFont="1" applyFill="1" applyBorder="1" applyAlignment="1">
      <alignment vertical="center" wrapText="1"/>
    </xf>
    <xf numFmtId="196" fontId="8" fillId="35" borderId="0" xfId="0" applyNumberFormat="1" applyFont="1" applyFill="1" applyBorder="1" applyAlignment="1">
      <alignment horizontal="center" vertical="top"/>
    </xf>
    <xf numFmtId="0" fontId="8" fillId="35" borderId="0" xfId="0" applyFont="1" applyFill="1" applyBorder="1" applyAlignment="1">
      <alignment horizontal="center" vertical="top"/>
    </xf>
    <xf numFmtId="0" fontId="8" fillId="35" borderId="0" xfId="0" applyFont="1" applyFill="1" applyBorder="1" applyAlignment="1">
      <alignment horizontal="left" vertical="top" wrapText="1"/>
    </xf>
    <xf numFmtId="0" fontId="8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vertical="center"/>
    </xf>
    <xf numFmtId="0" fontId="8" fillId="35" borderId="11" xfId="0" applyFont="1" applyFill="1" applyBorder="1" applyAlignment="1">
      <alignment horizontal="center" vertical="center" wrapText="1"/>
    </xf>
    <xf numFmtId="49" fontId="8" fillId="35" borderId="11" xfId="0" applyNumberFormat="1" applyFont="1" applyFill="1" applyBorder="1" applyAlignment="1">
      <alignment horizontal="center" vertical="center" wrapText="1"/>
    </xf>
    <xf numFmtId="203" fontId="8" fillId="35" borderId="11" xfId="0" applyNumberFormat="1" applyFont="1" applyFill="1" applyBorder="1" applyAlignment="1">
      <alignment horizontal="right" vertical="center"/>
    </xf>
    <xf numFmtId="203" fontId="8" fillId="35" borderId="11" xfId="0" applyNumberFormat="1" applyFont="1" applyFill="1" applyBorder="1" applyAlignment="1">
      <alignment horizontal="right" vertical="center" wrapText="1"/>
    </xf>
    <xf numFmtId="0" fontId="8" fillId="35" borderId="0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/>
    </xf>
    <xf numFmtId="49" fontId="8" fillId="35" borderId="11" xfId="0" applyNumberFormat="1" applyFont="1" applyFill="1" applyBorder="1" applyAlignment="1">
      <alignment horizontal="center" vertical="center"/>
    </xf>
    <xf numFmtId="0" fontId="8" fillId="35" borderId="11" xfId="0" applyNumberFormat="1" applyFont="1" applyFill="1" applyBorder="1" applyAlignment="1">
      <alignment horizontal="center" vertical="center"/>
    </xf>
    <xf numFmtId="197" fontId="8" fillId="35" borderId="11" xfId="0" applyNumberFormat="1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vertical="center"/>
    </xf>
    <xf numFmtId="0" fontId="21" fillId="35" borderId="11" xfId="0" applyNumberFormat="1" applyFont="1" applyFill="1" applyBorder="1" applyAlignment="1">
      <alignment horizontal="left" vertical="top" wrapText="1" readingOrder="1"/>
    </xf>
    <xf numFmtId="0" fontId="21" fillId="35" borderId="0" xfId="0" applyFont="1" applyFill="1" applyBorder="1" applyAlignment="1">
      <alignment/>
    </xf>
    <xf numFmtId="0" fontId="8" fillId="35" borderId="11" xfId="0" applyNumberFormat="1" applyFont="1" applyFill="1" applyBorder="1" applyAlignment="1">
      <alignment horizontal="left" vertical="top" wrapText="1" readingOrder="1"/>
    </xf>
    <xf numFmtId="197" fontId="8" fillId="35" borderId="11" xfId="0" applyNumberFormat="1" applyFont="1" applyFill="1" applyBorder="1" applyAlignment="1">
      <alignment vertical="top" wrapText="1"/>
    </xf>
    <xf numFmtId="49" fontId="8" fillId="35" borderId="11" xfId="0" applyNumberFormat="1" applyFont="1" applyFill="1" applyBorder="1" applyAlignment="1">
      <alignment vertical="top" wrapText="1"/>
    </xf>
    <xf numFmtId="0" fontId="8" fillId="35" borderId="11" xfId="0" applyFont="1" applyFill="1" applyBorder="1" applyAlignment="1">
      <alignment vertical="top" wrapText="1"/>
    </xf>
    <xf numFmtId="0" fontId="21" fillId="35" borderId="11" xfId="0" applyNumberFormat="1" applyFont="1" applyFill="1" applyBorder="1" applyAlignment="1">
      <alignment horizontal="justify" vertical="top" wrapText="1" readingOrder="1"/>
    </xf>
    <xf numFmtId="0" fontId="8" fillId="35" borderId="11" xfId="0" applyNumberFormat="1" applyFont="1" applyFill="1" applyBorder="1" applyAlignment="1">
      <alignment vertical="top" wrapText="1" readingOrder="1"/>
    </xf>
    <xf numFmtId="197" fontId="21" fillId="35" borderId="11" xfId="0" applyNumberFormat="1" applyFont="1" applyFill="1" applyBorder="1" applyAlignment="1">
      <alignment vertical="top" wrapText="1"/>
    </xf>
    <xf numFmtId="203" fontId="8" fillId="35" borderId="11" xfId="0" applyNumberFormat="1" applyFont="1" applyFill="1" applyBorder="1" applyAlignment="1">
      <alignment/>
    </xf>
    <xf numFmtId="203" fontId="12" fillId="35" borderId="11" xfId="0" applyNumberFormat="1" applyFont="1" applyFill="1" applyBorder="1" applyAlignment="1">
      <alignment horizontal="right" vertical="center"/>
    </xf>
    <xf numFmtId="0" fontId="21" fillId="35" borderId="11" xfId="0" applyFont="1" applyFill="1" applyBorder="1" applyAlignment="1">
      <alignment vertical="top" wrapText="1"/>
    </xf>
    <xf numFmtId="203" fontId="12" fillId="35" borderId="11" xfId="0" applyNumberFormat="1" applyFont="1" applyFill="1" applyBorder="1" applyAlignment="1">
      <alignment horizontal="right"/>
    </xf>
    <xf numFmtId="196" fontId="8" fillId="35" borderId="11" xfId="0" applyNumberFormat="1" applyFont="1" applyFill="1" applyBorder="1" applyAlignment="1">
      <alignment vertical="top" wrapText="1"/>
    </xf>
    <xf numFmtId="49" fontId="21" fillId="35" borderId="11" xfId="0" applyNumberFormat="1" applyFont="1" applyFill="1" applyBorder="1" applyAlignment="1">
      <alignment vertical="top" wrapText="1"/>
    </xf>
    <xf numFmtId="203" fontId="8" fillId="35" borderId="0" xfId="0" applyNumberFormat="1" applyFont="1" applyFill="1" applyBorder="1" applyAlignment="1">
      <alignment horizontal="right"/>
    </xf>
    <xf numFmtId="49" fontId="21" fillId="35" borderId="11" xfId="0" applyNumberFormat="1" applyFont="1" applyFill="1" applyBorder="1" applyAlignment="1">
      <alignment vertical="center" wrapText="1"/>
    </xf>
    <xf numFmtId="0" fontId="21" fillId="35" borderId="11" xfId="0" applyFont="1" applyFill="1" applyBorder="1" applyAlignment="1">
      <alignment horizontal="left" vertical="top" wrapText="1"/>
    </xf>
    <xf numFmtId="0" fontId="8" fillId="35" borderId="11" xfId="0" applyFont="1" applyFill="1" applyBorder="1" applyAlignment="1">
      <alignment horizontal="left" vertical="top" wrapText="1"/>
    </xf>
    <xf numFmtId="197" fontId="8" fillId="35" borderId="11" xfId="0" applyNumberFormat="1" applyFont="1" applyFill="1" applyBorder="1" applyAlignment="1">
      <alignment vertical="center" wrapText="1"/>
    </xf>
    <xf numFmtId="0" fontId="21" fillId="35" borderId="11" xfId="0" applyNumberFormat="1" applyFont="1" applyFill="1" applyBorder="1" applyAlignment="1">
      <alignment horizontal="left" vertical="center" wrapText="1" readingOrder="1"/>
    </xf>
    <xf numFmtId="0" fontId="8" fillId="35" borderId="11" xfId="0" applyNumberFormat="1" applyFont="1" applyFill="1" applyBorder="1" applyAlignment="1">
      <alignment horizontal="left" vertical="center" wrapText="1" readingOrder="1"/>
    </xf>
    <xf numFmtId="203" fontId="21" fillId="35" borderId="11" xfId="0" applyNumberFormat="1" applyFont="1" applyFill="1" applyBorder="1" applyAlignment="1">
      <alignment horizontal="right"/>
    </xf>
    <xf numFmtId="0" fontId="8" fillId="35" borderId="11" xfId="0" applyFont="1" applyFill="1" applyBorder="1" applyAlignment="1">
      <alignment horizontal="center" vertical="top" wrapText="1"/>
    </xf>
    <xf numFmtId="49" fontId="8" fillId="35" borderId="11" xfId="0" applyNumberFormat="1" applyFont="1" applyFill="1" applyBorder="1" applyAlignment="1">
      <alignment horizontal="center" vertical="top"/>
    </xf>
    <xf numFmtId="49" fontId="8" fillId="35" borderId="0" xfId="0" applyNumberFormat="1" applyFont="1" applyFill="1" applyBorder="1" applyAlignment="1">
      <alignment horizontal="center" vertical="top"/>
    </xf>
    <xf numFmtId="197" fontId="21" fillId="35" borderId="0" xfId="0" applyNumberFormat="1" applyFont="1" applyFill="1" applyBorder="1" applyAlignment="1">
      <alignment horizontal="center" vertical="top"/>
    </xf>
    <xf numFmtId="0" fontId="21" fillId="35" borderId="0" xfId="0" applyFont="1" applyFill="1" applyBorder="1" applyAlignment="1">
      <alignment horizontal="center" vertical="top"/>
    </xf>
    <xf numFmtId="49" fontId="8" fillId="35" borderId="11" xfId="0" applyNumberFormat="1" applyFont="1" applyFill="1" applyBorder="1" applyAlignment="1">
      <alignment horizontal="left" vertical="center" wrapText="1"/>
    </xf>
    <xf numFmtId="0" fontId="42" fillId="35" borderId="11" xfId="0" applyNumberFormat="1" applyFont="1" applyFill="1" applyBorder="1" applyAlignment="1">
      <alignment horizontal="left" vertical="top" wrapText="1" readingOrder="1"/>
    </xf>
    <xf numFmtId="0" fontId="46" fillId="35" borderId="11" xfId="0" applyNumberFormat="1" applyFont="1" applyFill="1" applyBorder="1" applyAlignment="1">
      <alignment horizontal="left" vertical="top" wrapText="1" readingOrder="1"/>
    </xf>
    <xf numFmtId="216" fontId="12" fillId="0" borderId="11" xfId="0" applyNumberFormat="1" applyFont="1" applyFill="1" applyBorder="1" applyAlignment="1">
      <alignment horizontal="right"/>
    </xf>
    <xf numFmtId="216" fontId="12" fillId="0" borderId="11" xfId="0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/>
    </xf>
    <xf numFmtId="203" fontId="7" fillId="34" borderId="0" xfId="0" applyNumberFormat="1" applyFont="1" applyFill="1" applyBorder="1" applyAlignment="1">
      <alignment horizontal="right"/>
    </xf>
    <xf numFmtId="0" fontId="24" fillId="35" borderId="11" xfId="0" applyNumberFormat="1" applyFont="1" applyFill="1" applyBorder="1" applyAlignment="1">
      <alignment horizontal="left" vertical="top" wrapText="1" readingOrder="1"/>
    </xf>
    <xf numFmtId="0" fontId="12" fillId="35" borderId="11" xfId="0" applyFont="1" applyFill="1" applyBorder="1" applyAlignment="1">
      <alignment horizontal="center" vertical="center"/>
    </xf>
    <xf numFmtId="49" fontId="12" fillId="35" borderId="11" xfId="0" applyNumberFormat="1" applyFont="1" applyFill="1" applyBorder="1" applyAlignment="1">
      <alignment horizontal="center" vertical="center"/>
    </xf>
    <xf numFmtId="0" fontId="12" fillId="35" borderId="11" xfId="0" applyNumberFormat="1" applyFont="1" applyFill="1" applyBorder="1" applyAlignment="1">
      <alignment horizontal="center" vertical="center"/>
    </xf>
    <xf numFmtId="0" fontId="12" fillId="35" borderId="11" xfId="0" applyNumberFormat="1" applyFont="1" applyFill="1" applyBorder="1" applyAlignment="1">
      <alignment horizontal="center" vertical="top" wrapText="1" readingOrder="1"/>
    </xf>
    <xf numFmtId="0" fontId="12" fillId="35" borderId="11" xfId="0" applyFont="1" applyFill="1" applyBorder="1" applyAlignment="1">
      <alignment horizontal="right" vertical="center"/>
    </xf>
    <xf numFmtId="0" fontId="12" fillId="35" borderId="11" xfId="0" applyFont="1" applyFill="1" applyBorder="1" applyAlignment="1">
      <alignment horizontal="center" vertical="center" wrapText="1"/>
    </xf>
    <xf numFmtId="197" fontId="12" fillId="35" borderId="11" xfId="0" applyNumberFormat="1" applyFont="1" applyFill="1" applyBorder="1" applyAlignment="1">
      <alignment horizontal="center" vertical="center" wrapText="1"/>
    </xf>
    <xf numFmtId="49" fontId="20" fillId="35" borderId="11" xfId="0" applyNumberFormat="1" applyFont="1" applyFill="1" applyBorder="1" applyAlignment="1">
      <alignment horizontal="center" vertical="center" wrapText="1"/>
    </xf>
    <xf numFmtId="0" fontId="20" fillId="35" borderId="11" xfId="0" applyNumberFormat="1" applyFont="1" applyFill="1" applyBorder="1" applyAlignment="1">
      <alignment horizontal="center" vertical="center" wrapText="1"/>
    </xf>
    <xf numFmtId="197" fontId="20" fillId="35" borderId="11" xfId="0" applyNumberFormat="1" applyFont="1" applyFill="1" applyBorder="1" applyAlignment="1">
      <alignment horizontal="center" vertical="center" wrapText="1"/>
    </xf>
    <xf numFmtId="203" fontId="12" fillId="35" borderId="11" xfId="0" applyNumberFormat="1" applyFont="1" applyFill="1" applyBorder="1" applyAlignment="1">
      <alignment horizontal="right" vertical="center" wrapText="1"/>
    </xf>
    <xf numFmtId="0" fontId="12" fillId="35" borderId="11" xfId="0" applyNumberFormat="1" applyFont="1" applyFill="1" applyBorder="1" applyAlignment="1">
      <alignment horizontal="left" vertical="top" wrapText="1" readingOrder="1"/>
    </xf>
    <xf numFmtId="0" fontId="8" fillId="35" borderId="1" xfId="34" applyFont="1" applyFill="1" applyBorder="1" applyAlignment="1">
      <alignment horizontal="left" vertical="center" wrapText="1"/>
    </xf>
    <xf numFmtId="0" fontId="8" fillId="35" borderId="11" xfId="0" applyFont="1" applyFill="1" applyBorder="1" applyAlignment="1">
      <alignment/>
    </xf>
    <xf numFmtId="0" fontId="8" fillId="35" borderId="11" xfId="0" applyFont="1" applyFill="1" applyBorder="1" applyAlignment="1">
      <alignment wrapText="1"/>
    </xf>
    <xf numFmtId="49" fontId="21" fillId="0" borderId="11" xfId="0" applyNumberFormat="1" applyFont="1" applyFill="1" applyBorder="1" applyAlignment="1">
      <alignment vertical="top" wrapText="1"/>
    </xf>
    <xf numFmtId="49" fontId="8" fillId="35" borderId="0" xfId="0" applyNumberFormat="1" applyFont="1" applyFill="1" applyBorder="1" applyAlignment="1">
      <alignment horizontal="right"/>
    </xf>
    <xf numFmtId="49" fontId="8" fillId="35" borderId="0" xfId="0" applyNumberFormat="1" applyFont="1" applyFill="1" applyBorder="1" applyAlignment="1">
      <alignment vertical="center" wrapText="1"/>
    </xf>
    <xf numFmtId="49" fontId="8" fillId="35" borderId="0" xfId="0" applyNumberFormat="1" applyFont="1" applyFill="1" applyBorder="1" applyAlignment="1">
      <alignment horizontal="center" vertical="center"/>
    </xf>
    <xf numFmtId="49" fontId="8" fillId="35" borderId="0" xfId="0" applyNumberFormat="1" applyFont="1" applyFill="1" applyBorder="1" applyAlignment="1">
      <alignment/>
    </xf>
    <xf numFmtId="0" fontId="8" fillId="35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/>
    </xf>
    <xf numFmtId="0" fontId="8" fillId="35" borderId="0" xfId="0" applyFont="1" applyFill="1" applyAlignment="1">
      <alignment horizontal="center" vertical="center"/>
    </xf>
    <xf numFmtId="0" fontId="12" fillId="35" borderId="0" xfId="0" applyFont="1" applyFill="1" applyAlignment="1">
      <alignment vertical="center" wrapText="1"/>
    </xf>
    <xf numFmtId="0" fontId="8" fillId="35" borderId="0" xfId="0" applyFont="1" applyFill="1" applyAlignment="1">
      <alignment vertical="center"/>
    </xf>
    <xf numFmtId="0" fontId="12" fillId="35" borderId="0" xfId="0" applyFont="1" applyFill="1" applyAlignment="1">
      <alignment horizontal="center"/>
    </xf>
    <xf numFmtId="0" fontId="8" fillId="35" borderId="0" xfId="0" applyFont="1" applyFill="1" applyAlignment="1">
      <alignment wrapText="1"/>
    </xf>
    <xf numFmtId="0" fontId="8" fillId="35" borderId="0" xfId="0" applyFont="1" applyFill="1" applyAlignment="1">
      <alignment/>
    </xf>
    <xf numFmtId="0" fontId="8" fillId="35" borderId="0" xfId="0" applyFont="1" applyFill="1" applyAlignment="1">
      <alignment horizontal="center"/>
    </xf>
    <xf numFmtId="0" fontId="12" fillId="35" borderId="11" xfId="0" applyFont="1" applyFill="1" applyBorder="1" applyAlignment="1" quotePrefix="1">
      <alignment horizontal="center" vertical="center"/>
    </xf>
    <xf numFmtId="216" fontId="12" fillId="35" borderId="11" xfId="0" applyNumberFormat="1" applyFont="1" applyFill="1" applyBorder="1" applyAlignment="1">
      <alignment horizontal="right" vertical="center" wrapText="1"/>
    </xf>
    <xf numFmtId="216" fontId="8" fillId="35" borderId="11" xfId="0" applyNumberFormat="1" applyFont="1" applyFill="1" applyBorder="1" applyAlignment="1">
      <alignment horizontal="right" vertical="center" wrapText="1"/>
    </xf>
    <xf numFmtId="216" fontId="8" fillId="35" borderId="11" xfId="0" applyNumberFormat="1" applyFont="1" applyFill="1" applyBorder="1" applyAlignment="1">
      <alignment horizontal="center" vertical="center" wrapText="1"/>
    </xf>
    <xf numFmtId="216" fontId="8" fillId="35" borderId="11" xfId="0" applyNumberFormat="1" applyFont="1" applyFill="1" applyBorder="1" applyAlignment="1">
      <alignment horizontal="center" vertical="center"/>
    </xf>
    <xf numFmtId="0" fontId="12" fillId="35" borderId="0" xfId="0" applyFont="1" applyFill="1" applyAlignment="1">
      <alignment vertical="center"/>
    </xf>
    <xf numFmtId="49" fontId="8" fillId="35" borderId="11" xfId="0" applyNumberFormat="1" applyFont="1" applyFill="1" applyBorder="1" applyAlignment="1" quotePrefix="1">
      <alignment horizontal="center" vertical="center"/>
    </xf>
    <xf numFmtId="216" fontId="8" fillId="35" borderId="11" xfId="0" applyNumberFormat="1" applyFont="1" applyFill="1" applyBorder="1" applyAlignment="1">
      <alignment horizontal="right" vertical="center"/>
    </xf>
    <xf numFmtId="216" fontId="8" fillId="35" borderId="11" xfId="0" applyNumberFormat="1" applyFont="1" applyFill="1" applyBorder="1" applyAlignment="1">
      <alignment horizontal="right" wrapText="1"/>
    </xf>
    <xf numFmtId="216" fontId="8" fillId="35" borderId="11" xfId="0" applyNumberFormat="1" applyFont="1" applyFill="1" applyBorder="1" applyAlignment="1">
      <alignment horizontal="right"/>
    </xf>
    <xf numFmtId="216" fontId="8" fillId="35" borderId="11" xfId="0" applyNumberFormat="1" applyFont="1" applyFill="1" applyBorder="1" applyAlignment="1">
      <alignment horizontal="center"/>
    </xf>
    <xf numFmtId="0" fontId="8" fillId="35" borderId="13" xfId="34" applyFont="1" applyFill="1" applyBorder="1" applyAlignment="1">
      <alignment horizontal="left" vertical="center" wrapText="1"/>
    </xf>
    <xf numFmtId="0" fontId="8" fillId="35" borderId="14" xfId="33" applyFont="1" applyFill="1" applyBorder="1" applyAlignment="1">
      <alignment horizontal="center" vertical="center"/>
    </xf>
    <xf numFmtId="0" fontId="12" fillId="35" borderId="15" xfId="0" applyNumberFormat="1" applyFont="1" applyFill="1" applyBorder="1" applyAlignment="1">
      <alignment horizontal="left" vertical="top" wrapText="1"/>
    </xf>
    <xf numFmtId="0" fontId="8" fillId="35" borderId="15" xfId="0" applyFont="1" applyFill="1" applyBorder="1" applyAlignment="1">
      <alignment horizontal="center" vertical="center"/>
    </xf>
    <xf numFmtId="216" fontId="12" fillId="35" borderId="15" xfId="0" applyNumberFormat="1" applyFont="1" applyFill="1" applyBorder="1" applyAlignment="1">
      <alignment horizontal="right" vertical="center"/>
    </xf>
    <xf numFmtId="0" fontId="8" fillId="35" borderId="1" xfId="33" applyFont="1" applyFill="1" applyBorder="1" applyAlignment="1">
      <alignment horizontal="center" vertical="center"/>
    </xf>
    <xf numFmtId="216" fontId="12" fillId="35" borderId="11" xfId="0" applyNumberFormat="1" applyFont="1" applyFill="1" applyBorder="1" applyAlignment="1">
      <alignment horizontal="center" vertical="center"/>
    </xf>
    <xf numFmtId="49" fontId="12" fillId="35" borderId="11" xfId="0" applyNumberFormat="1" applyFont="1" applyFill="1" applyBorder="1" applyAlignment="1" quotePrefix="1">
      <alignment horizontal="center" vertical="center"/>
    </xf>
    <xf numFmtId="0" fontId="12" fillId="35" borderId="1" xfId="34" applyFont="1" applyFill="1" applyBorder="1" applyAlignment="1">
      <alignment horizontal="left" vertical="center" wrapText="1"/>
    </xf>
    <xf numFmtId="216" fontId="12" fillId="35" borderId="11" xfId="0" applyNumberFormat="1" applyFont="1" applyFill="1" applyBorder="1" applyAlignment="1">
      <alignment horizontal="right" vertical="center"/>
    </xf>
    <xf numFmtId="216" fontId="12" fillId="35" borderId="11" xfId="0" applyNumberFormat="1" applyFont="1" applyFill="1" applyBorder="1" applyAlignment="1">
      <alignment horizontal="center" vertical="center"/>
    </xf>
    <xf numFmtId="49" fontId="8" fillId="35" borderId="11" xfId="0" applyNumberFormat="1" applyFont="1" applyFill="1" applyBorder="1" applyAlignment="1">
      <alignment horizontal="centerContinuous" vertical="center"/>
    </xf>
    <xf numFmtId="1" fontId="8" fillId="35" borderId="11" xfId="0" applyNumberFormat="1" applyFont="1" applyFill="1" applyBorder="1" applyAlignment="1">
      <alignment horizontal="center" vertical="center" wrapText="1"/>
    </xf>
    <xf numFmtId="1" fontId="12" fillId="35" borderId="11" xfId="0" applyNumberFormat="1" applyFont="1" applyFill="1" applyBorder="1" applyAlignment="1">
      <alignment horizontal="center" vertical="center" wrapText="1"/>
    </xf>
    <xf numFmtId="216" fontId="12" fillId="35" borderId="11" xfId="0" applyNumberFormat="1" applyFont="1" applyFill="1" applyBorder="1" applyAlignment="1">
      <alignment horizontal="right" vertical="center"/>
    </xf>
    <xf numFmtId="0" fontId="12" fillId="35" borderId="11" xfId="0" applyFont="1" applyFill="1" applyBorder="1" applyAlignment="1">
      <alignment vertical="center" wrapText="1"/>
    </xf>
    <xf numFmtId="216" fontId="8" fillId="35" borderId="11" xfId="0" applyNumberFormat="1" applyFont="1" applyFill="1" applyBorder="1" applyAlignment="1">
      <alignment vertical="center"/>
    </xf>
    <xf numFmtId="49" fontId="8" fillId="35" borderId="0" xfId="0" applyNumberFormat="1" applyFont="1" applyFill="1" applyBorder="1" applyAlignment="1" quotePrefix="1">
      <alignment horizontal="center" vertical="center"/>
    </xf>
    <xf numFmtId="0" fontId="8" fillId="35" borderId="0" xfId="34" applyFont="1" applyFill="1" applyBorder="1" applyAlignment="1">
      <alignment horizontal="left" vertical="center" wrapText="1"/>
    </xf>
    <xf numFmtId="1" fontId="8" fillId="35" borderId="0" xfId="0" applyNumberFormat="1" applyFont="1" applyFill="1" applyBorder="1" applyAlignment="1">
      <alignment horizontal="center" vertical="center" wrapText="1"/>
    </xf>
    <xf numFmtId="216" fontId="8" fillId="35" borderId="0" xfId="0" applyNumberFormat="1" applyFont="1" applyFill="1" applyBorder="1" applyAlignment="1">
      <alignment horizontal="right" vertical="center"/>
    </xf>
    <xf numFmtId="0" fontId="8" fillId="35" borderId="0" xfId="0" applyFont="1" applyFill="1" applyAlignment="1">
      <alignment vertical="center" wrapText="1"/>
    </xf>
    <xf numFmtId="203" fontId="8" fillId="35" borderId="11" xfId="0" applyNumberFormat="1" applyFont="1" applyFill="1" applyBorder="1" applyAlignment="1">
      <alignment vertical="center"/>
    </xf>
    <xf numFmtId="0" fontId="8" fillId="35" borderId="11" xfId="0" applyFont="1" applyFill="1" applyBorder="1" applyAlignment="1">
      <alignment vertical="center" wrapText="1"/>
    </xf>
    <xf numFmtId="203" fontId="8" fillId="35" borderId="11" xfId="0" applyNumberFormat="1" applyFont="1" applyFill="1" applyBorder="1" applyAlignment="1">
      <alignment/>
    </xf>
    <xf numFmtId="0" fontId="8" fillId="35" borderId="11" xfId="0" applyFont="1" applyFill="1" applyBorder="1" applyAlignment="1">
      <alignment/>
    </xf>
    <xf numFmtId="0" fontId="44" fillId="35" borderId="0" xfId="0" applyFont="1" applyFill="1" applyAlignment="1">
      <alignment horizontal="center" vertical="center"/>
    </xf>
    <xf numFmtId="0" fontId="44" fillId="35" borderId="0" xfId="0" applyFont="1" applyFill="1" applyAlignment="1">
      <alignment vertical="center" wrapText="1"/>
    </xf>
    <xf numFmtId="0" fontId="44" fillId="35" borderId="0" xfId="0" applyFont="1" applyFill="1" applyAlignment="1">
      <alignment vertical="center"/>
    </xf>
    <xf numFmtId="0" fontId="43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35" borderId="0" xfId="0" applyFont="1" applyFill="1" applyAlignment="1">
      <alignment horizontal="center"/>
    </xf>
    <xf numFmtId="0" fontId="8" fillId="35" borderId="0" xfId="0" applyFont="1" applyFill="1" applyBorder="1" applyAlignment="1">
      <alignment horizontal="right"/>
    </xf>
    <xf numFmtId="0" fontId="47" fillId="35" borderId="0" xfId="0" applyFont="1" applyFill="1" applyBorder="1" applyAlignment="1">
      <alignment horizontal="center"/>
    </xf>
    <xf numFmtId="0" fontId="48" fillId="35" borderId="0" xfId="0" applyFont="1" applyFill="1" applyBorder="1" applyAlignment="1">
      <alignment vertical="top" wrapText="1"/>
    </xf>
    <xf numFmtId="0" fontId="49" fillId="35" borderId="0" xfId="0" applyFont="1" applyFill="1" applyAlignment="1">
      <alignment/>
    </xf>
    <xf numFmtId="0" fontId="50" fillId="35" borderId="0" xfId="0" applyFont="1" applyFill="1" applyAlignment="1">
      <alignment/>
    </xf>
    <xf numFmtId="0" fontId="49" fillId="35" borderId="0" xfId="0" applyFont="1" applyFill="1" applyAlignment="1">
      <alignment horizontal="center"/>
    </xf>
    <xf numFmtId="0" fontId="49" fillId="35" borderId="0" xfId="0" applyFont="1" applyFill="1" applyAlignment="1">
      <alignment/>
    </xf>
    <xf numFmtId="0" fontId="52" fillId="35" borderId="0" xfId="0" applyFont="1" applyFill="1" applyAlignment="1">
      <alignment/>
    </xf>
    <xf numFmtId="0" fontId="54" fillId="35" borderId="0" xfId="0" applyFont="1" applyFill="1" applyBorder="1" applyAlignment="1">
      <alignment horizontal="center" vertical="top"/>
    </xf>
    <xf numFmtId="0" fontId="54" fillId="35" borderId="0" xfId="0" applyFont="1" applyFill="1" applyBorder="1" applyAlignment="1">
      <alignment horizontal="left" vertical="top" wrapText="1"/>
    </xf>
    <xf numFmtId="0" fontId="55" fillId="35" borderId="0" xfId="0" applyFont="1" applyFill="1" applyBorder="1" applyAlignment="1">
      <alignment/>
    </xf>
    <xf numFmtId="0" fontId="47" fillId="35" borderId="11" xfId="0" applyFont="1" applyFill="1" applyBorder="1" applyAlignment="1">
      <alignment horizontal="center" vertical="center" textRotation="90" wrapText="1"/>
    </xf>
    <xf numFmtId="0" fontId="47" fillId="35" borderId="16" xfId="0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center" vertical="center" wrapText="1"/>
    </xf>
    <xf numFmtId="0" fontId="49" fillId="35" borderId="0" xfId="0" applyFont="1" applyFill="1" applyAlignment="1">
      <alignment vertical="center" wrapText="1"/>
    </xf>
    <xf numFmtId="49" fontId="47" fillId="35" borderId="11" xfId="0" applyNumberFormat="1" applyFont="1" applyFill="1" applyBorder="1" applyAlignment="1">
      <alignment horizontal="center" vertical="center" wrapText="1"/>
    </xf>
    <xf numFmtId="0" fontId="47" fillId="35" borderId="11" xfId="0" applyNumberFormat="1" applyFont="1" applyFill="1" applyBorder="1" applyAlignment="1">
      <alignment horizontal="center" vertical="center" wrapText="1" readingOrder="1"/>
    </xf>
    <xf numFmtId="203" fontId="47" fillId="35" borderId="11" xfId="0" applyNumberFormat="1" applyFont="1" applyFill="1" applyBorder="1" applyAlignment="1">
      <alignment wrapText="1"/>
    </xf>
    <xf numFmtId="0" fontId="53" fillId="35" borderId="17" xfId="34" applyFont="1" applyFill="1" applyBorder="1" applyAlignment="1">
      <alignment horizontal="left" vertical="center" wrapText="1"/>
    </xf>
    <xf numFmtId="0" fontId="49" fillId="35" borderId="11" xfId="0" applyFont="1" applyFill="1" applyBorder="1" applyAlignment="1">
      <alignment vertical="center" wrapText="1"/>
    </xf>
    <xf numFmtId="203" fontId="53" fillId="35" borderId="11" xfId="0" applyNumberFormat="1" applyFont="1" applyFill="1" applyBorder="1" applyAlignment="1">
      <alignment horizontal="right" vertical="center" wrapText="1"/>
    </xf>
    <xf numFmtId="0" fontId="52" fillId="35" borderId="17" xfId="34" applyFont="1" applyFill="1" applyBorder="1" applyAlignment="1">
      <alignment horizontal="left" vertical="center" wrapText="1"/>
    </xf>
    <xf numFmtId="49" fontId="116" fillId="35" borderId="11" xfId="0" applyNumberFormat="1" applyFont="1" applyFill="1" applyBorder="1" applyAlignment="1">
      <alignment/>
    </xf>
    <xf numFmtId="203" fontId="52" fillId="35" borderId="11" xfId="0" applyNumberFormat="1" applyFont="1" applyFill="1" applyBorder="1" applyAlignment="1">
      <alignment horizontal="right" vertical="center" wrapText="1"/>
    </xf>
    <xf numFmtId="0" fontId="53" fillId="35" borderId="11" xfId="34" applyFont="1" applyFill="1" applyBorder="1" applyAlignment="1">
      <alignment vertical="center" wrapText="1"/>
    </xf>
    <xf numFmtId="0" fontId="53" fillId="35" borderId="16" xfId="34" applyFont="1" applyFill="1" applyBorder="1" applyAlignment="1">
      <alignment horizontal="left" vertical="center" wrapText="1"/>
    </xf>
    <xf numFmtId="0" fontId="53" fillId="35" borderId="11" xfId="34" applyFont="1" applyFill="1" applyBorder="1" applyAlignment="1">
      <alignment horizontal="left" vertical="center" wrapText="1"/>
    </xf>
    <xf numFmtId="0" fontId="52" fillId="35" borderId="18" xfId="34" applyFont="1" applyFill="1" applyBorder="1" applyAlignment="1">
      <alignment horizontal="left" vertical="center" wrapText="1"/>
    </xf>
    <xf numFmtId="0" fontId="53" fillId="35" borderId="16" xfId="0" applyNumberFormat="1" applyFont="1" applyFill="1" applyBorder="1" applyAlignment="1">
      <alignment horizontal="left" vertical="center" wrapText="1"/>
    </xf>
    <xf numFmtId="0" fontId="53" fillId="35" borderId="11" xfId="0" applyNumberFormat="1" applyFont="1" applyFill="1" applyBorder="1" applyAlignment="1">
      <alignment horizontal="left" vertical="center" wrapText="1"/>
    </xf>
    <xf numFmtId="49" fontId="52" fillId="35" borderId="11" xfId="34" applyNumberFormat="1" applyFont="1" applyFill="1" applyBorder="1" applyAlignment="1">
      <alignment horizontal="left" vertical="center" wrapText="1"/>
    </xf>
    <xf numFmtId="0" fontId="53" fillId="35" borderId="16" xfId="0" applyNumberFormat="1" applyFont="1" applyFill="1" applyBorder="1" applyAlignment="1">
      <alignment horizontal="center" vertical="center" wrapText="1" readingOrder="1"/>
    </xf>
    <xf numFmtId="0" fontId="53" fillId="35" borderId="11" xfId="0" applyNumberFormat="1" applyFont="1" applyFill="1" applyBorder="1" applyAlignment="1">
      <alignment horizontal="center" vertical="center" wrapText="1" readingOrder="1"/>
    </xf>
    <xf numFmtId="0" fontId="50" fillId="35" borderId="17" xfId="34" applyFont="1" applyFill="1" applyBorder="1" applyAlignment="1">
      <alignment horizontal="left" vertical="center" wrapText="1"/>
    </xf>
    <xf numFmtId="0" fontId="50" fillId="35" borderId="11" xfId="34" applyFont="1" applyFill="1" applyBorder="1" applyAlignment="1">
      <alignment horizontal="left" vertical="center" wrapText="1"/>
    </xf>
    <xf numFmtId="49" fontId="116" fillId="35" borderId="11" xfId="0" applyNumberFormat="1" applyFont="1" applyFill="1" applyBorder="1" applyAlignment="1">
      <alignment wrapText="1"/>
    </xf>
    <xf numFmtId="0" fontId="52" fillId="35" borderId="11" xfId="34" applyFont="1" applyFill="1" applyBorder="1" applyAlignment="1">
      <alignment horizontal="left" vertical="center" wrapText="1"/>
    </xf>
    <xf numFmtId="49" fontId="116" fillId="35" borderId="11" xfId="0" applyNumberFormat="1" applyFont="1" applyFill="1" applyBorder="1" applyAlignment="1">
      <alignment vertical="center"/>
    </xf>
    <xf numFmtId="49" fontId="116" fillId="35" borderId="19" xfId="0" applyNumberFormat="1" applyFont="1" applyFill="1" applyBorder="1" applyAlignment="1">
      <alignment vertical="center"/>
    </xf>
    <xf numFmtId="0" fontId="50" fillId="35" borderId="0" xfId="34" applyFont="1" applyFill="1" applyBorder="1" applyAlignment="1">
      <alignment horizontal="left" vertical="center" wrapText="1"/>
    </xf>
    <xf numFmtId="0" fontId="56" fillId="35" borderId="16" xfId="0" applyFont="1" applyFill="1" applyBorder="1" applyAlignment="1">
      <alignment vertical="center" wrapText="1"/>
    </xf>
    <xf numFmtId="0" fontId="56" fillId="35" borderId="11" xfId="0" applyFont="1" applyFill="1" applyBorder="1" applyAlignment="1">
      <alignment vertical="center" wrapText="1"/>
    </xf>
    <xf numFmtId="0" fontId="47" fillId="35" borderId="0" xfId="0" applyFont="1" applyFill="1" applyAlignment="1">
      <alignment vertical="center" wrapText="1"/>
    </xf>
    <xf numFmtId="203" fontId="49" fillId="35" borderId="0" xfId="0" applyNumberFormat="1" applyFont="1" applyFill="1" applyBorder="1" applyAlignment="1">
      <alignment horizontal="center" vertical="center" wrapText="1"/>
    </xf>
    <xf numFmtId="0" fontId="52" fillId="35" borderId="0" xfId="34" applyFont="1" applyFill="1" applyBorder="1" applyAlignment="1">
      <alignment horizontal="left" vertical="center" wrapText="1"/>
    </xf>
    <xf numFmtId="0" fontId="56" fillId="35" borderId="16" xfId="0" applyNumberFormat="1" applyFont="1" applyFill="1" applyBorder="1" applyAlignment="1">
      <alignment horizontal="center" vertical="center" wrapText="1" readingOrder="1"/>
    </xf>
    <xf numFmtId="0" fontId="56" fillId="35" borderId="11" xfId="0" applyNumberFormat="1" applyFont="1" applyFill="1" applyBorder="1" applyAlignment="1">
      <alignment horizontal="center" vertical="center" wrapText="1" readingOrder="1"/>
    </xf>
    <xf numFmtId="0" fontId="53" fillId="35" borderId="16" xfId="0" applyFont="1" applyFill="1" applyBorder="1" applyAlignment="1">
      <alignment horizontal="center" vertical="center" wrapText="1"/>
    </xf>
    <xf numFmtId="0" fontId="53" fillId="35" borderId="11" xfId="0" applyFont="1" applyFill="1" applyBorder="1" applyAlignment="1">
      <alignment horizontal="center" vertical="center" wrapText="1"/>
    </xf>
    <xf numFmtId="0" fontId="50" fillId="35" borderId="1" xfId="34" applyFont="1" applyFill="1" applyBorder="1" applyAlignment="1">
      <alignment horizontal="left" vertical="center" wrapText="1"/>
    </xf>
    <xf numFmtId="49" fontId="117" fillId="35" borderId="11" xfId="0" applyNumberFormat="1" applyFont="1" applyFill="1" applyBorder="1" applyAlignment="1">
      <alignment wrapText="1"/>
    </xf>
    <xf numFmtId="49" fontId="117" fillId="35" borderId="11" xfId="0" applyNumberFormat="1" applyFont="1" applyFill="1" applyBorder="1" applyAlignment="1">
      <alignment/>
    </xf>
    <xf numFmtId="49" fontId="117" fillId="35" borderId="11" xfId="0" applyNumberFormat="1" applyFont="1" applyFill="1" applyBorder="1" applyAlignment="1">
      <alignment/>
    </xf>
    <xf numFmtId="0" fontId="52" fillId="35" borderId="16" xfId="34" applyFont="1" applyFill="1" applyBorder="1" applyAlignment="1">
      <alignment horizontal="left" vertical="center" wrapText="1"/>
    </xf>
    <xf numFmtId="49" fontId="47" fillId="35" borderId="16" xfId="0" applyNumberFormat="1" applyFont="1" applyFill="1" applyBorder="1" applyAlignment="1">
      <alignment horizontal="center" vertical="center" wrapText="1"/>
    </xf>
    <xf numFmtId="0" fontId="53" fillId="35" borderId="20" xfId="0" applyNumberFormat="1" applyFont="1" applyFill="1" applyBorder="1" applyAlignment="1">
      <alignment horizontal="center" vertical="center" wrapText="1"/>
    </xf>
    <xf numFmtId="0" fontId="53" fillId="35" borderId="11" xfId="0" applyNumberFormat="1" applyFont="1" applyFill="1" applyBorder="1" applyAlignment="1">
      <alignment horizontal="center" vertical="center" wrapText="1"/>
    </xf>
    <xf numFmtId="0" fontId="52" fillId="35" borderId="16" xfId="0" applyFont="1" applyFill="1" applyBorder="1" applyAlignment="1">
      <alignment vertical="center" wrapText="1"/>
    </xf>
    <xf numFmtId="49" fontId="50" fillId="35" borderId="11" xfId="34" applyNumberFormat="1" applyFont="1" applyFill="1" applyBorder="1" applyAlignment="1">
      <alignment horizontal="left" vertical="center" wrapText="1"/>
    </xf>
    <xf numFmtId="0" fontId="47" fillId="35" borderId="0" xfId="0" applyFont="1" applyFill="1" applyAlignment="1">
      <alignment horizontal="center" vertical="center" wrapText="1"/>
    </xf>
    <xf numFmtId="0" fontId="52" fillId="35" borderId="16" xfId="0" applyFont="1" applyFill="1" applyBorder="1" applyAlignment="1">
      <alignment vertical="center" wrapText="1" shrinkToFit="1"/>
    </xf>
    <xf numFmtId="0" fontId="52" fillId="35" borderId="11" xfId="0" applyFont="1" applyFill="1" applyBorder="1" applyAlignment="1">
      <alignment vertical="center" wrapText="1" shrinkToFit="1"/>
    </xf>
    <xf numFmtId="0" fontId="47" fillId="35" borderId="11" xfId="0" applyFont="1" applyFill="1" applyBorder="1" applyAlignment="1">
      <alignment/>
    </xf>
    <xf numFmtId="0" fontId="53" fillId="35" borderId="16" xfId="0" applyFont="1" applyFill="1" applyBorder="1" applyAlignment="1">
      <alignment/>
    </xf>
    <xf numFmtId="0" fontId="53" fillId="35" borderId="11" xfId="0" applyFont="1" applyFill="1" applyBorder="1" applyAlignment="1">
      <alignment/>
    </xf>
    <xf numFmtId="203" fontId="53" fillId="35" borderId="11" xfId="0" applyNumberFormat="1" applyFont="1" applyFill="1" applyBorder="1" applyAlignment="1">
      <alignment horizontal="right" vertical="center"/>
    </xf>
    <xf numFmtId="0" fontId="47" fillId="35" borderId="0" xfId="0" applyFont="1" applyFill="1" applyAlignment="1">
      <alignment horizontal="right" vertical="center"/>
    </xf>
    <xf numFmtId="0" fontId="49" fillId="35" borderId="0" xfId="0" applyFont="1" applyFill="1" applyAlignment="1">
      <alignment horizontal="right" vertical="center"/>
    </xf>
    <xf numFmtId="203" fontId="49" fillId="35" borderId="0" xfId="0" applyNumberFormat="1" applyFont="1" applyFill="1" applyAlignment="1">
      <alignment/>
    </xf>
    <xf numFmtId="0" fontId="59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61" fillId="33" borderId="0" xfId="0" applyFont="1" applyFill="1" applyBorder="1" applyAlignment="1">
      <alignment/>
    </xf>
    <xf numFmtId="196" fontId="62" fillId="33" borderId="0" xfId="0" applyNumberFormat="1" applyFont="1" applyFill="1" applyBorder="1" applyAlignment="1">
      <alignment horizontal="center" vertical="top"/>
    </xf>
    <xf numFmtId="0" fontId="62" fillId="33" borderId="0" xfId="0" applyFont="1" applyFill="1" applyBorder="1" applyAlignment="1">
      <alignment horizontal="center" vertical="top"/>
    </xf>
    <xf numFmtId="0" fontId="62" fillId="33" borderId="0" xfId="0" applyFont="1" applyFill="1" applyBorder="1" applyAlignment="1">
      <alignment horizontal="left" vertical="top" wrapText="1"/>
    </xf>
    <xf numFmtId="0" fontId="63" fillId="33" borderId="0" xfId="0" applyFont="1" applyFill="1" applyBorder="1" applyAlignment="1">
      <alignment vertical="top" wrapText="1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 wrapText="1"/>
    </xf>
    <xf numFmtId="49" fontId="64" fillId="33" borderId="11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vertical="center" wrapText="1"/>
    </xf>
    <xf numFmtId="0" fontId="61" fillId="33" borderId="11" xfId="0" applyFont="1" applyFill="1" applyBorder="1" applyAlignment="1">
      <alignment horizontal="center" vertical="center" wrapText="1"/>
    </xf>
    <xf numFmtId="49" fontId="65" fillId="33" borderId="11" xfId="0" applyNumberFormat="1" applyFont="1" applyFill="1" applyBorder="1" applyAlignment="1">
      <alignment horizontal="center" vertical="center" wrapText="1"/>
    </xf>
    <xf numFmtId="0" fontId="65" fillId="33" borderId="11" xfId="0" applyNumberFormat="1" applyFont="1" applyFill="1" applyBorder="1" applyAlignment="1">
      <alignment horizontal="center" vertical="center" wrapText="1"/>
    </xf>
    <xf numFmtId="0" fontId="67" fillId="33" borderId="11" xfId="0" applyNumberFormat="1" applyFont="1" applyFill="1" applyBorder="1" applyAlignment="1">
      <alignment horizontal="center" vertical="center" wrapText="1"/>
    </xf>
    <xf numFmtId="0" fontId="62" fillId="33" borderId="11" xfId="0" applyNumberFormat="1" applyFont="1" applyFill="1" applyBorder="1" applyAlignment="1">
      <alignment horizontal="center" vertical="top" wrapText="1" readingOrder="1"/>
    </xf>
    <xf numFmtId="203" fontId="64" fillId="33" borderId="11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/>
    </xf>
    <xf numFmtId="49" fontId="64" fillId="33" borderId="11" xfId="0" applyNumberFormat="1" applyFont="1" applyFill="1" applyBorder="1" applyAlignment="1">
      <alignment horizontal="center" vertical="center"/>
    </xf>
    <xf numFmtId="0" fontId="64" fillId="33" borderId="11" xfId="0" applyNumberFormat="1" applyFont="1" applyFill="1" applyBorder="1" applyAlignment="1">
      <alignment horizontal="center" vertical="center"/>
    </xf>
    <xf numFmtId="0" fontId="68" fillId="33" borderId="11" xfId="0" applyNumberFormat="1" applyFont="1" applyFill="1" applyBorder="1" applyAlignment="1">
      <alignment horizontal="center" vertical="top" wrapText="1" readingOrder="1"/>
    </xf>
    <xf numFmtId="203" fontId="64" fillId="33" borderId="11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/>
    </xf>
    <xf numFmtId="0" fontId="61" fillId="33" borderId="11" xfId="0" applyFont="1" applyFill="1" applyBorder="1" applyAlignment="1">
      <alignment vertical="center"/>
    </xf>
    <xf numFmtId="0" fontId="65" fillId="33" borderId="11" xfId="0" applyNumberFormat="1" applyFont="1" applyFill="1" applyBorder="1" applyAlignment="1">
      <alignment horizontal="left" vertical="top" wrapText="1" readingOrder="1"/>
    </xf>
    <xf numFmtId="203" fontId="65" fillId="33" borderId="11" xfId="0" applyNumberFormat="1" applyFont="1" applyFill="1" applyBorder="1" applyAlignment="1">
      <alignment horizontal="center" vertical="center" wrapText="1" readingOrder="1"/>
    </xf>
    <xf numFmtId="0" fontId="69" fillId="0" borderId="0" xfId="0" applyFont="1" applyFill="1" applyBorder="1" applyAlignment="1">
      <alignment/>
    </xf>
    <xf numFmtId="49" fontId="61" fillId="33" borderId="11" xfId="0" applyNumberFormat="1" applyFont="1" applyFill="1" applyBorder="1" applyAlignment="1">
      <alignment horizontal="center" vertical="center"/>
    </xf>
    <xf numFmtId="0" fontId="61" fillId="33" borderId="11" xfId="0" applyNumberFormat="1" applyFont="1" applyFill="1" applyBorder="1" applyAlignment="1">
      <alignment horizontal="center" vertical="center"/>
    </xf>
    <xf numFmtId="0" fontId="61" fillId="33" borderId="11" xfId="0" applyNumberFormat="1" applyFont="1" applyFill="1" applyBorder="1" applyAlignment="1">
      <alignment horizontal="left" vertical="top" wrapText="1" readingOrder="1"/>
    </xf>
    <xf numFmtId="203" fontId="66" fillId="33" borderId="11" xfId="0" applyNumberFormat="1" applyFont="1" applyFill="1" applyBorder="1" applyAlignment="1">
      <alignment horizontal="center" vertical="center" wrapText="1" readingOrder="1"/>
    </xf>
    <xf numFmtId="203" fontId="61" fillId="33" borderId="11" xfId="0" applyNumberFormat="1" applyFont="1" applyFill="1" applyBorder="1" applyAlignment="1">
      <alignment horizontal="center" vertical="center" wrapText="1"/>
    </xf>
    <xf numFmtId="49" fontId="61" fillId="33" borderId="11" xfId="0" applyNumberFormat="1" applyFont="1" applyFill="1" applyBorder="1" applyAlignment="1">
      <alignment vertical="top" wrapText="1"/>
    </xf>
    <xf numFmtId="203" fontId="61" fillId="33" borderId="11" xfId="0" applyNumberFormat="1" applyFont="1" applyFill="1" applyBorder="1" applyAlignment="1">
      <alignment horizontal="center" vertical="center"/>
    </xf>
    <xf numFmtId="49" fontId="66" fillId="33" borderId="11" xfId="0" applyNumberFormat="1" applyFont="1" applyFill="1" applyBorder="1" applyAlignment="1">
      <alignment vertical="top" wrapText="1"/>
    </xf>
    <xf numFmtId="203" fontId="61" fillId="33" borderId="11" xfId="0" applyNumberFormat="1" applyFont="1" applyFill="1" applyBorder="1" applyAlignment="1">
      <alignment horizontal="center"/>
    </xf>
    <xf numFmtId="0" fontId="61" fillId="33" borderId="11" xfId="0" applyFont="1" applyFill="1" applyBorder="1" applyAlignment="1">
      <alignment vertical="top" wrapText="1"/>
    </xf>
    <xf numFmtId="49" fontId="70" fillId="33" borderId="11" xfId="0" applyNumberFormat="1" applyFont="1" applyFill="1" applyBorder="1" applyAlignment="1">
      <alignment vertical="top" wrapText="1"/>
    </xf>
    <xf numFmtId="203" fontId="61" fillId="33" borderId="11" xfId="0" applyNumberFormat="1" applyFont="1" applyFill="1" applyBorder="1" applyAlignment="1">
      <alignment horizontal="center" vertical="top"/>
    </xf>
    <xf numFmtId="203" fontId="70" fillId="0" borderId="11" xfId="0" applyNumberFormat="1" applyFont="1" applyFill="1" applyBorder="1" applyAlignment="1">
      <alignment horizontal="center" vertical="center" wrapText="1"/>
    </xf>
    <xf numFmtId="203" fontId="70" fillId="0" borderId="11" xfId="0" applyNumberFormat="1" applyFont="1" applyFill="1" applyBorder="1" applyAlignment="1">
      <alignment horizontal="center" vertical="top" wrapText="1"/>
    </xf>
    <xf numFmtId="0" fontId="5" fillId="33" borderId="11" xfId="0" applyNumberFormat="1" applyFont="1" applyFill="1" applyBorder="1" applyAlignment="1">
      <alignment horizontal="left" vertical="top" wrapText="1" readingOrder="1"/>
    </xf>
    <xf numFmtId="0" fontId="71" fillId="33" borderId="11" xfId="0" applyNumberFormat="1" applyFont="1" applyFill="1" applyBorder="1" applyAlignment="1">
      <alignment horizontal="left" vertical="top" wrapText="1" readingOrder="1"/>
    </xf>
    <xf numFmtId="0" fontId="67" fillId="33" borderId="11" xfId="0" applyNumberFormat="1" applyFont="1" applyFill="1" applyBorder="1" applyAlignment="1">
      <alignment horizontal="left" vertical="top" wrapText="1" readingOrder="1"/>
    </xf>
    <xf numFmtId="0" fontId="5" fillId="33" borderId="11" xfId="0" applyNumberFormat="1" applyFont="1" applyFill="1" applyBorder="1" applyAlignment="1">
      <alignment vertical="top" wrapText="1" readingOrder="1"/>
    </xf>
    <xf numFmtId="203" fontId="6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top" wrapText="1"/>
    </xf>
    <xf numFmtId="0" fontId="72" fillId="33" borderId="11" xfId="0" applyNumberFormat="1" applyFont="1" applyFill="1" applyBorder="1" applyAlignment="1">
      <alignment horizontal="left" vertical="top" wrapText="1" readingOrder="1"/>
    </xf>
    <xf numFmtId="0" fontId="71" fillId="33" borderId="11" xfId="0" applyNumberFormat="1" applyFont="1" applyFill="1" applyBorder="1" applyAlignment="1">
      <alignment horizontal="center" vertical="top" wrapText="1" readingOrder="1"/>
    </xf>
    <xf numFmtId="203" fontId="64" fillId="33" borderId="11" xfId="0" applyNumberFormat="1" applyFont="1" applyFill="1" applyBorder="1" applyAlignment="1">
      <alignment horizontal="right" vertical="center"/>
    </xf>
    <xf numFmtId="203" fontId="61" fillId="33" borderId="11" xfId="0" applyNumberFormat="1" applyFont="1" applyFill="1" applyBorder="1" applyAlignment="1">
      <alignment horizontal="center" wrapText="1"/>
    </xf>
    <xf numFmtId="203" fontId="70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vertical="center"/>
    </xf>
    <xf numFmtId="49" fontId="24" fillId="0" borderId="11" xfId="0" applyNumberFormat="1" applyFont="1" applyFill="1" applyBorder="1" applyAlignment="1">
      <alignment horizontal="center" vertical="center"/>
    </xf>
    <xf numFmtId="0" fontId="24" fillId="0" borderId="11" xfId="0" applyNumberFormat="1" applyFont="1" applyFill="1" applyBorder="1" applyAlignment="1">
      <alignment horizontal="center" vertical="center"/>
    </xf>
    <xf numFmtId="203" fontId="64" fillId="33" borderId="11" xfId="0" applyNumberFormat="1" applyFont="1" applyFill="1" applyBorder="1" applyAlignment="1">
      <alignment horizontal="center" wrapText="1"/>
    </xf>
    <xf numFmtId="0" fontId="24" fillId="0" borderId="11" xfId="0" applyNumberFormat="1" applyFont="1" applyFill="1" applyBorder="1" applyAlignment="1">
      <alignment horizontal="left" vertical="top" wrapText="1" readingOrder="1"/>
    </xf>
    <xf numFmtId="203" fontId="70" fillId="0" borderId="11" xfId="0" applyNumberFormat="1" applyFont="1" applyFill="1" applyBorder="1" applyAlignment="1">
      <alignment vertical="top" wrapText="1"/>
    </xf>
    <xf numFmtId="49" fontId="73" fillId="33" borderId="11" xfId="0" applyNumberFormat="1" applyFont="1" applyFill="1" applyBorder="1" applyAlignment="1">
      <alignment vertical="top" wrapText="1"/>
    </xf>
    <xf numFmtId="49" fontId="74" fillId="33" borderId="11" xfId="0" applyNumberFormat="1" applyFont="1" applyFill="1" applyBorder="1" applyAlignment="1">
      <alignment vertical="top" wrapText="1"/>
    </xf>
    <xf numFmtId="0" fontId="61" fillId="0" borderId="11" xfId="0" applyFont="1" applyFill="1" applyBorder="1" applyAlignment="1">
      <alignment horizontal="center" vertical="center" wrapText="1"/>
    </xf>
    <xf numFmtId="49" fontId="64" fillId="0" borderId="11" xfId="0" applyNumberFormat="1" applyFont="1" applyFill="1" applyBorder="1" applyAlignment="1">
      <alignment horizontal="center" vertical="center" wrapText="1"/>
    </xf>
    <xf numFmtId="0" fontId="67" fillId="0" borderId="11" xfId="0" applyNumberFormat="1" applyFont="1" applyFill="1" applyBorder="1" applyAlignment="1">
      <alignment horizontal="left" vertical="top" wrapText="1" readingOrder="1"/>
    </xf>
    <xf numFmtId="49" fontId="61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left" vertical="top" wrapText="1" readingOrder="1"/>
    </xf>
    <xf numFmtId="0" fontId="59" fillId="0" borderId="11" xfId="0" applyNumberFormat="1" applyFont="1" applyFill="1" applyBorder="1" applyAlignment="1">
      <alignment horizontal="center" vertical="top" wrapText="1" readingOrder="1"/>
    </xf>
    <xf numFmtId="203" fontId="75" fillId="0" borderId="11" xfId="0" applyNumberFormat="1" applyFont="1" applyFill="1" applyBorder="1" applyAlignment="1">
      <alignment vertical="top" wrapText="1"/>
    </xf>
    <xf numFmtId="203" fontId="64" fillId="33" borderId="11" xfId="0" applyNumberFormat="1" applyFont="1" applyFill="1" applyBorder="1" applyAlignment="1">
      <alignment horizontal="center" vertical="top" wrapText="1"/>
    </xf>
    <xf numFmtId="0" fontId="61" fillId="0" borderId="11" xfId="0" applyNumberFormat="1" applyFont="1" applyFill="1" applyBorder="1" applyAlignment="1">
      <alignment horizontal="left" vertical="top" wrapText="1" readingOrder="1"/>
    </xf>
    <xf numFmtId="203" fontId="61" fillId="33" borderId="11" xfId="0" applyNumberFormat="1" applyFont="1" applyFill="1" applyBorder="1" applyAlignment="1">
      <alignment horizontal="center" vertical="top" wrapText="1"/>
    </xf>
    <xf numFmtId="49" fontId="30" fillId="33" borderId="11" xfId="0" applyNumberFormat="1" applyFont="1" applyFill="1" applyBorder="1" applyAlignment="1">
      <alignment vertical="top" wrapText="1"/>
    </xf>
    <xf numFmtId="49" fontId="61" fillId="0" borderId="11" xfId="0" applyNumberFormat="1" applyFont="1" applyFill="1" applyBorder="1" applyAlignment="1">
      <alignment vertical="top" wrapText="1"/>
    </xf>
    <xf numFmtId="0" fontId="55" fillId="0" borderId="11" xfId="0" applyFont="1" applyFill="1" applyBorder="1" applyAlignment="1">
      <alignment/>
    </xf>
    <xf numFmtId="0" fontId="67" fillId="33" borderId="11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0" fontId="61" fillId="33" borderId="11" xfId="0" applyFont="1" applyFill="1" applyBorder="1" applyAlignment="1">
      <alignment horizontal="left" vertical="top" wrapText="1"/>
    </xf>
    <xf numFmtId="203" fontId="61" fillId="33" borderId="11" xfId="0" applyNumberFormat="1" applyFont="1" applyFill="1" applyBorder="1" applyAlignment="1">
      <alignment horizontal="right" vertical="center"/>
    </xf>
    <xf numFmtId="0" fontId="71" fillId="33" borderId="11" xfId="0" applyFont="1" applyFill="1" applyBorder="1" applyAlignment="1">
      <alignment horizontal="center" vertical="top" wrapText="1"/>
    </xf>
    <xf numFmtId="49" fontId="61" fillId="33" borderId="11" xfId="0" applyNumberFormat="1" applyFont="1" applyFill="1" applyBorder="1" applyAlignment="1">
      <alignment horizontal="center" vertical="top"/>
    </xf>
    <xf numFmtId="0" fontId="71" fillId="33" borderId="11" xfId="0" applyFont="1" applyFill="1" applyBorder="1" applyAlignment="1">
      <alignment horizontal="left" vertical="top" wrapText="1"/>
    </xf>
    <xf numFmtId="0" fontId="50" fillId="0" borderId="0" xfId="0" applyFont="1" applyFill="1" applyBorder="1" applyAlignment="1">
      <alignment/>
    </xf>
    <xf numFmtId="49" fontId="50" fillId="0" borderId="0" xfId="0" applyNumberFormat="1" applyFont="1" applyFill="1" applyBorder="1" applyAlignment="1">
      <alignment horizontal="center" vertical="top"/>
    </xf>
    <xf numFmtId="197" fontId="76" fillId="0" borderId="0" xfId="0" applyNumberFormat="1" applyFont="1" applyFill="1" applyBorder="1" applyAlignment="1">
      <alignment horizontal="center" vertical="top"/>
    </xf>
    <xf numFmtId="197" fontId="50" fillId="0" borderId="0" xfId="0" applyNumberFormat="1" applyFont="1" applyFill="1" applyBorder="1" applyAlignment="1">
      <alignment horizontal="center" vertical="top"/>
    </xf>
    <xf numFmtId="0" fontId="48" fillId="0" borderId="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vertical="top" wrapText="1"/>
    </xf>
    <xf numFmtId="196" fontId="50" fillId="0" borderId="0" xfId="0" applyNumberFormat="1" applyFont="1" applyFill="1" applyBorder="1" applyAlignment="1">
      <alignment horizontal="center" vertical="top"/>
    </xf>
    <xf numFmtId="0" fontId="76" fillId="0" borderId="0" xfId="0" applyFont="1" applyFill="1" applyBorder="1" applyAlignment="1">
      <alignment horizontal="center" vertical="top"/>
    </xf>
    <xf numFmtId="0" fontId="50" fillId="0" borderId="0" xfId="0" applyFont="1" applyFill="1" applyBorder="1" applyAlignment="1">
      <alignment horizontal="center" vertical="top"/>
    </xf>
    <xf numFmtId="196" fontId="52" fillId="0" borderId="0" xfId="0" applyNumberFormat="1" applyFont="1" applyFill="1" applyBorder="1" applyAlignment="1">
      <alignment horizontal="center" vertical="top"/>
    </xf>
    <xf numFmtId="0" fontId="77" fillId="0" borderId="0" xfId="0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center" vertical="top"/>
    </xf>
    <xf numFmtId="0" fontId="35" fillId="0" borderId="0" xfId="0" applyFont="1" applyAlignment="1" applyProtection="1">
      <alignment horizontal="center" vertical="top"/>
      <protection locked="0"/>
    </xf>
    <xf numFmtId="0" fontId="36" fillId="0" borderId="0" xfId="0" applyFont="1" applyAlignment="1" applyProtection="1">
      <alignment horizontal="center" vertical="top"/>
      <protection locked="0"/>
    </xf>
    <xf numFmtId="0" fontId="38" fillId="0" borderId="0" xfId="0" applyFont="1" applyAlignment="1" applyProtection="1">
      <alignment horizontal="center" vertical="top"/>
      <protection locked="0"/>
    </xf>
    <xf numFmtId="0" fontId="42" fillId="0" borderId="0" xfId="0" applyFont="1" applyAlignment="1">
      <alignment horizontal="center"/>
    </xf>
    <xf numFmtId="0" fontId="41" fillId="0" borderId="0" xfId="0" applyFont="1" applyAlignment="1" applyProtection="1">
      <alignment horizontal="center" vertical="top"/>
      <protection locked="0"/>
    </xf>
    <xf numFmtId="0" fontId="39" fillId="0" borderId="0" xfId="0" applyFont="1" applyAlignment="1" applyProtection="1">
      <alignment horizontal="center" vertical="top"/>
      <protection locked="0"/>
    </xf>
    <xf numFmtId="0" fontId="24" fillId="35" borderId="0" xfId="0" applyFont="1" applyFill="1" applyAlignment="1">
      <alignment horizontal="center" wrapText="1"/>
    </xf>
    <xf numFmtId="0" fontId="8" fillId="35" borderId="0" xfId="0" applyFont="1" applyFill="1" applyAlignment="1">
      <alignment horizontal="center" wrapText="1"/>
    </xf>
    <xf numFmtId="0" fontId="12" fillId="35" borderId="19" xfId="0" applyFont="1" applyFill="1" applyBorder="1" applyAlignment="1">
      <alignment horizontal="center" vertical="center" wrapText="1"/>
    </xf>
    <xf numFmtId="0" fontId="12" fillId="35" borderId="15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 wrapText="1"/>
    </xf>
    <xf numFmtId="0" fontId="8" fillId="35" borderId="0" xfId="0" applyFont="1" applyFill="1" applyAlignment="1">
      <alignment horizontal="center" vertical="center"/>
    </xf>
    <xf numFmtId="0" fontId="12" fillId="35" borderId="16" xfId="0" applyFont="1" applyFill="1" applyBorder="1" applyAlignment="1">
      <alignment horizontal="center" vertical="center" wrapText="1"/>
    </xf>
    <xf numFmtId="0" fontId="12" fillId="35" borderId="21" xfId="0" applyFont="1" applyFill="1" applyBorder="1" applyAlignment="1">
      <alignment horizontal="center" vertical="center" wrapText="1"/>
    </xf>
    <xf numFmtId="0" fontId="12" fillId="35" borderId="0" xfId="0" applyFont="1" applyFill="1" applyAlignment="1">
      <alignment horizontal="center"/>
    </xf>
    <xf numFmtId="0" fontId="8" fillId="35" borderId="12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 readingOrder="1"/>
    </xf>
    <xf numFmtId="197" fontId="26" fillId="0" borderId="11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97" fontId="20" fillId="0" borderId="11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right" vertical="center"/>
    </xf>
    <xf numFmtId="0" fontId="13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49" fontId="10" fillId="33" borderId="19" xfId="0" applyNumberFormat="1" applyFont="1" applyFill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10" fillId="0" borderId="1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49" fontId="21" fillId="35" borderId="11" xfId="0" applyNumberFormat="1" applyFont="1" applyFill="1" applyBorder="1" applyAlignment="1">
      <alignment horizontal="center" vertical="center" wrapText="1"/>
    </xf>
    <xf numFmtId="49" fontId="8" fillId="35" borderId="11" xfId="0" applyNumberFormat="1" applyFont="1" applyFill="1" applyBorder="1" applyAlignment="1">
      <alignment horizontal="center" vertical="center" wrapText="1"/>
    </xf>
    <xf numFmtId="0" fontId="8" fillId="35" borderId="16" xfId="0" applyFont="1" applyFill="1" applyBorder="1" applyAlignment="1">
      <alignment horizontal="center" vertical="center" wrapText="1"/>
    </xf>
    <xf numFmtId="0" fontId="8" fillId="35" borderId="21" xfId="0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right"/>
    </xf>
    <xf numFmtId="0" fontId="21" fillId="35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8" fillId="35" borderId="19" xfId="0" applyNumberFormat="1" applyFont="1" applyFill="1" applyBorder="1" applyAlignment="1">
      <alignment horizontal="center" vertical="center" wrapText="1" readingOrder="1"/>
    </xf>
    <xf numFmtId="0" fontId="8" fillId="35" borderId="15" xfId="0" applyNumberFormat="1" applyFont="1" applyFill="1" applyBorder="1" applyAlignment="1">
      <alignment horizontal="center" vertical="center" wrapText="1" readingOrder="1"/>
    </xf>
    <xf numFmtId="197" fontId="21" fillId="35" borderId="11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 wrapText="1"/>
    </xf>
    <xf numFmtId="0" fontId="48" fillId="35" borderId="0" xfId="0" applyFont="1" applyFill="1" applyBorder="1" applyAlignment="1">
      <alignment horizontal="center" vertical="top" wrapText="1"/>
    </xf>
    <xf numFmtId="0" fontId="50" fillId="35" borderId="0" xfId="0" applyFont="1" applyFill="1" applyAlignment="1">
      <alignment horizontal="center"/>
    </xf>
    <xf numFmtId="0" fontId="49" fillId="35" borderId="0" xfId="0" applyFont="1" applyFill="1" applyAlignment="1">
      <alignment horizontal="right"/>
    </xf>
    <xf numFmtId="0" fontId="53" fillId="35" borderId="0" xfId="0" applyFont="1" applyFill="1" applyAlignment="1">
      <alignment horizontal="center" vertical="center" wrapText="1"/>
    </xf>
    <xf numFmtId="0" fontId="50" fillId="35" borderId="0" xfId="0" applyFont="1" applyFill="1" applyBorder="1" applyAlignment="1">
      <alignment horizontal="center"/>
    </xf>
    <xf numFmtId="197" fontId="65" fillId="33" borderId="19" xfId="0" applyNumberFormat="1" applyFont="1" applyFill="1" applyBorder="1" applyAlignment="1">
      <alignment horizontal="center" vertical="center" wrapText="1"/>
    </xf>
    <xf numFmtId="197" fontId="65" fillId="33" borderId="15" xfId="0" applyNumberFormat="1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/>
    </xf>
    <xf numFmtId="0" fontId="64" fillId="33" borderId="11" xfId="0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 wrapText="1"/>
    </xf>
    <xf numFmtId="197" fontId="65" fillId="33" borderId="11" xfId="0" applyNumberFormat="1" applyFont="1" applyFill="1" applyBorder="1" applyAlignment="1">
      <alignment horizontal="center" vertical="center" wrapText="1"/>
    </xf>
    <xf numFmtId="0" fontId="64" fillId="35" borderId="11" xfId="0" applyNumberFormat="1" applyFont="1" applyFill="1" applyBorder="1" applyAlignment="1">
      <alignment horizontal="center" vertical="center" wrapText="1" readingOrder="1"/>
    </xf>
    <xf numFmtId="197" fontId="66" fillId="33" borderId="11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35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0" fillId="35" borderId="0" xfId="0" applyFont="1" applyFill="1" applyAlignment="1">
      <alignment horizontal="center"/>
    </xf>
    <xf numFmtId="0" fontId="60" fillId="0" borderId="0" xfId="0" applyFont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ntr_arm10_Bord_900" xfId="33"/>
    <cellStyle name="left_arm10_BordWW_90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zoomScalePageLayoutView="0" workbookViewId="0" topLeftCell="A1">
      <selection activeCell="F29" sqref="F29"/>
    </sheetView>
  </sheetViews>
  <sheetFormatPr defaultColWidth="9.140625" defaultRowHeight="12.75"/>
  <cols>
    <col min="1" max="5" width="9.140625" style="1" customWidth="1"/>
    <col min="6" max="6" width="44.7109375" style="1" customWidth="1"/>
    <col min="7" max="16384" width="9.140625" style="1" customWidth="1"/>
  </cols>
  <sheetData>
    <row r="1" spans="1:6" ht="22.5" customHeight="1">
      <c r="A1" s="109"/>
      <c r="B1" s="110"/>
      <c r="C1" s="110"/>
      <c r="D1" s="110"/>
      <c r="E1" s="4"/>
      <c r="F1" s="4"/>
    </row>
    <row r="2" spans="1:6" ht="15" customHeight="1">
      <c r="A2" s="109"/>
      <c r="B2" s="110"/>
      <c r="C2" s="110"/>
      <c r="D2" s="110"/>
      <c r="E2" s="4"/>
      <c r="F2" s="55"/>
    </row>
    <row r="3" spans="1:7" ht="16.5" customHeight="1">
      <c r="A3" s="109"/>
      <c r="B3" s="110"/>
      <c r="C3" s="110"/>
      <c r="D3" s="110"/>
      <c r="E3" s="4"/>
      <c r="F3" s="4"/>
      <c r="G3" s="2"/>
    </row>
    <row r="4" spans="1:6" ht="15" customHeight="1">
      <c r="A4" s="109"/>
      <c r="B4" s="110"/>
      <c r="C4" s="110"/>
      <c r="D4" s="110"/>
      <c r="E4" s="4"/>
      <c r="F4" s="4"/>
    </row>
    <row r="5" spans="1:6" ht="15" customHeight="1">
      <c r="A5" s="109"/>
      <c r="B5" s="110"/>
      <c r="C5" s="110"/>
      <c r="D5" s="110"/>
      <c r="E5" s="4"/>
      <c r="F5" s="4" t="s">
        <v>404</v>
      </c>
    </row>
    <row r="6" spans="1:6" ht="15.75" customHeight="1">
      <c r="A6" s="109"/>
      <c r="B6" s="110"/>
      <c r="C6" s="110"/>
      <c r="D6" s="110"/>
      <c r="E6" s="4"/>
      <c r="F6" s="4"/>
    </row>
    <row r="7" spans="1:6" ht="15.75" customHeight="1">
      <c r="A7" s="109"/>
      <c r="B7" s="110"/>
      <c r="C7" s="110"/>
      <c r="D7" s="110"/>
      <c r="E7" s="4"/>
      <c r="F7" s="4"/>
    </row>
    <row r="8" spans="1:6" ht="15.75" customHeight="1">
      <c r="A8" s="109"/>
      <c r="B8" s="110"/>
      <c r="C8" s="110"/>
      <c r="D8" s="110"/>
      <c r="E8" s="4"/>
      <c r="F8" s="4"/>
    </row>
    <row r="9" spans="1:6" ht="18" customHeight="1">
      <c r="A9" s="109"/>
      <c r="B9" s="110"/>
      <c r="C9" s="110" t="s">
        <v>1005</v>
      </c>
      <c r="D9" s="110"/>
      <c r="E9" s="4"/>
      <c r="F9" s="4"/>
    </row>
    <row r="10" spans="1:6" ht="15.75" customHeight="1">
      <c r="A10" s="109"/>
      <c r="B10" s="110"/>
      <c r="C10" s="110"/>
      <c r="D10" s="110"/>
      <c r="E10" s="4"/>
      <c r="F10" s="4"/>
    </row>
    <row r="11" spans="1:6" ht="22.5">
      <c r="A11" s="459" t="s">
        <v>1003</v>
      </c>
      <c r="B11" s="459"/>
      <c r="C11" s="459"/>
      <c r="D11" s="459"/>
      <c r="E11" s="459"/>
      <c r="F11" s="459"/>
    </row>
    <row r="12" spans="1:6" ht="13.5">
      <c r="A12" s="111"/>
      <c r="B12" s="110"/>
      <c r="C12" s="110"/>
      <c r="D12" s="110"/>
      <c r="E12" s="4"/>
      <c r="F12" s="4"/>
    </row>
    <row r="13" spans="1:6" ht="26.25">
      <c r="A13" s="460" t="s">
        <v>1006</v>
      </c>
      <c r="B13" s="461"/>
      <c r="C13" s="461"/>
      <c r="D13" s="461"/>
      <c r="E13" s="461"/>
      <c r="F13" s="461"/>
    </row>
    <row r="14" spans="1:6" ht="99.75" customHeight="1">
      <c r="A14" s="111"/>
      <c r="B14" s="110"/>
      <c r="C14" s="110"/>
      <c r="D14" s="110"/>
      <c r="E14" s="4"/>
      <c r="F14" s="4"/>
    </row>
    <row r="15" spans="1:6" ht="36.75">
      <c r="A15" s="464" t="s">
        <v>1034</v>
      </c>
      <c r="B15" s="464"/>
      <c r="C15" s="464"/>
      <c r="D15" s="464"/>
      <c r="E15" s="464"/>
      <c r="F15" s="464"/>
    </row>
    <row r="16" spans="1:6" ht="45" customHeight="1">
      <c r="A16" s="111"/>
      <c r="B16" s="110"/>
      <c r="C16" s="110"/>
      <c r="D16" s="110"/>
      <c r="E16" s="4"/>
      <c r="F16" s="4"/>
    </row>
    <row r="17" spans="1:6" ht="78.75" customHeight="1">
      <c r="A17" s="111"/>
      <c r="B17" s="110"/>
      <c r="C17" s="110"/>
      <c r="D17" s="110"/>
      <c r="E17" s="4"/>
      <c r="F17" s="4"/>
    </row>
    <row r="18" spans="1:6" ht="20.25">
      <c r="A18" s="112"/>
      <c r="B18" s="112"/>
      <c r="C18" s="112"/>
      <c r="D18" s="112"/>
      <c r="E18" s="4"/>
      <c r="F18" s="4"/>
    </row>
    <row r="19" spans="1:6" ht="20.25">
      <c r="A19" s="112"/>
      <c r="B19" s="112"/>
      <c r="C19" s="112"/>
      <c r="D19" s="112"/>
      <c r="E19" s="4"/>
      <c r="F19" s="4"/>
    </row>
    <row r="20" spans="1:6" ht="13.5">
      <c r="A20" s="111"/>
      <c r="B20" s="110"/>
      <c r="C20" s="110"/>
      <c r="D20" s="110"/>
      <c r="E20" s="4"/>
      <c r="F20" s="4"/>
    </row>
    <row r="21" spans="1:6" ht="17.25">
      <c r="A21" s="463" t="s">
        <v>1004</v>
      </c>
      <c r="B21" s="463"/>
      <c r="C21" s="463"/>
      <c r="D21" s="463"/>
      <c r="E21" s="463"/>
      <c r="F21" s="463"/>
    </row>
    <row r="22" spans="1:6" ht="12.75">
      <c r="A22" s="462" t="s">
        <v>100</v>
      </c>
      <c r="B22" s="462"/>
      <c r="C22" s="462"/>
      <c r="D22" s="462"/>
      <c r="E22" s="462"/>
      <c r="F22" s="462"/>
    </row>
    <row r="23" spans="1:6" ht="93" customHeight="1">
      <c r="A23" s="111"/>
      <c r="B23" s="110"/>
      <c r="C23" s="110"/>
      <c r="D23" s="110"/>
      <c r="E23" s="4"/>
      <c r="F23" s="4"/>
    </row>
    <row r="24" spans="1:6" ht="20.25">
      <c r="A24" s="113" t="s">
        <v>80</v>
      </c>
      <c r="B24" s="114" t="s">
        <v>1007</v>
      </c>
      <c r="C24" s="114"/>
      <c r="D24" s="114"/>
      <c r="E24" s="54"/>
      <c r="F24" s="287" t="s">
        <v>1037</v>
      </c>
    </row>
    <row r="25" spans="1:6" ht="17.25">
      <c r="A25" s="113"/>
      <c r="B25" s="115"/>
      <c r="C25" s="4"/>
      <c r="D25" s="4"/>
      <c r="E25" s="288"/>
      <c r="F25" s="289" t="s">
        <v>1038</v>
      </c>
    </row>
    <row r="26" spans="1:6" ht="13.5">
      <c r="A26" s="4"/>
      <c r="B26" s="4"/>
      <c r="C26" s="4"/>
      <c r="D26" s="4"/>
      <c r="E26" s="4"/>
      <c r="F26" s="4"/>
    </row>
    <row r="27" spans="1:6" ht="13.5">
      <c r="A27" s="4"/>
      <c r="B27" s="4"/>
      <c r="C27" s="4"/>
      <c r="D27" s="4"/>
      <c r="E27" s="4"/>
      <c r="F27" s="4"/>
    </row>
  </sheetData>
  <sheetProtection/>
  <mergeCells count="5">
    <mergeCell ref="A11:F11"/>
    <mergeCell ref="A13:F13"/>
    <mergeCell ref="A22:F22"/>
    <mergeCell ref="A21:F21"/>
    <mergeCell ref="A15:F15"/>
  </mergeCells>
  <printOptions/>
  <pageMargins left="0.68" right="0.23" top="0.5511811023622047" bottom="0.551181102362204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2"/>
  <sheetViews>
    <sheetView showGridLines="0" zoomScale="124" zoomScaleNormal="124" workbookViewId="0" topLeftCell="A1">
      <selection activeCell="D3" sqref="D3:F3"/>
    </sheetView>
  </sheetViews>
  <sheetFormatPr defaultColWidth="9.140625" defaultRowHeight="12.75" outlineLevelCol="1"/>
  <cols>
    <col min="1" max="1" width="6.28125" style="240" customWidth="1"/>
    <col min="2" max="2" width="51.421875" style="279" customWidth="1"/>
    <col min="3" max="3" width="0.13671875" style="240" hidden="1" customWidth="1" outlineLevel="1"/>
    <col min="4" max="4" width="12.8515625" style="242" customWidth="1" collapsed="1"/>
    <col min="5" max="5" width="13.421875" style="240" customWidth="1"/>
    <col min="6" max="6" width="13.140625" style="240" customWidth="1"/>
    <col min="7" max="16384" width="9.140625" style="242" customWidth="1"/>
  </cols>
  <sheetData>
    <row r="1" spans="2:6" ht="18.75" customHeight="1">
      <c r="B1" s="241" t="s">
        <v>1035</v>
      </c>
      <c r="C1" s="241"/>
      <c r="D1" s="241"/>
      <c r="E1" s="241" t="s">
        <v>1036</v>
      </c>
      <c r="F1" s="241"/>
    </row>
    <row r="2" spans="1:6" s="245" customFormat="1" ht="32.25" customHeight="1">
      <c r="A2" s="243"/>
      <c r="B2" s="244"/>
      <c r="C2" s="244"/>
      <c r="D2" s="465" t="s">
        <v>1043</v>
      </c>
      <c r="E2" s="465"/>
      <c r="F2" s="465"/>
    </row>
    <row r="3" spans="1:6" s="245" customFormat="1" ht="42.75" customHeight="1">
      <c r="A3" s="290"/>
      <c r="B3" s="244"/>
      <c r="C3" s="244"/>
      <c r="D3" s="466" t="s">
        <v>1044</v>
      </c>
      <c r="E3" s="466"/>
      <c r="F3" s="466"/>
    </row>
    <row r="4" spans="1:6" s="245" customFormat="1" ht="16.5" customHeight="1">
      <c r="A4" s="473" t="s">
        <v>533</v>
      </c>
      <c r="B4" s="473"/>
      <c r="C4" s="473"/>
      <c r="D4" s="473"/>
      <c r="E4" s="473"/>
      <c r="F4" s="473"/>
    </row>
    <row r="5" spans="2:4" s="245" customFormat="1" ht="2.25" customHeight="1">
      <c r="B5" s="246"/>
      <c r="C5" s="246"/>
      <c r="D5" s="246"/>
    </row>
    <row r="6" spans="2:6" ht="12.75">
      <c r="B6" s="240"/>
      <c r="E6" s="474" t="s">
        <v>534</v>
      </c>
      <c r="F6" s="474"/>
    </row>
    <row r="7" spans="1:6" ht="24" customHeight="1">
      <c r="A7" s="469" t="s">
        <v>998</v>
      </c>
      <c r="B7" s="469" t="s">
        <v>518</v>
      </c>
      <c r="C7" s="469" t="s">
        <v>519</v>
      </c>
      <c r="D7" s="469" t="s">
        <v>988</v>
      </c>
      <c r="E7" s="471" t="s">
        <v>520</v>
      </c>
      <c r="F7" s="472"/>
    </row>
    <row r="8" spans="1:6" ht="12.75">
      <c r="A8" s="469"/>
      <c r="B8" s="469"/>
      <c r="C8" s="469"/>
      <c r="D8" s="469"/>
      <c r="E8" s="223" t="s">
        <v>521</v>
      </c>
      <c r="F8" s="223" t="s">
        <v>522</v>
      </c>
    </row>
    <row r="9" spans="1:6" s="240" customFormat="1" ht="12.75">
      <c r="A9" s="176">
        <v>1</v>
      </c>
      <c r="B9" s="238">
        <v>2</v>
      </c>
      <c r="C9" s="239">
        <v>3</v>
      </c>
      <c r="D9" s="239">
        <v>4</v>
      </c>
      <c r="E9" s="239">
        <v>5</v>
      </c>
      <c r="F9" s="238">
        <v>6</v>
      </c>
    </row>
    <row r="10" spans="1:6" ht="12.75">
      <c r="A10" s="247" t="s">
        <v>251</v>
      </c>
      <c r="B10" s="230" t="s">
        <v>1011</v>
      </c>
      <c r="C10" s="238"/>
      <c r="D10" s="248">
        <f>E10+F10</f>
        <v>646776.7</v>
      </c>
      <c r="E10" s="249">
        <f>SUM(E11,E48,E67)</f>
        <v>646776.7</v>
      </c>
      <c r="F10" s="250">
        <f>SUM(F11,F48,F67)</f>
        <v>0</v>
      </c>
    </row>
    <row r="11" spans="1:6" s="252" customFormat="1" ht="25.5">
      <c r="A11" s="247" t="s">
        <v>252</v>
      </c>
      <c r="B11" s="230" t="s">
        <v>1012</v>
      </c>
      <c r="C11" s="218">
        <v>7100</v>
      </c>
      <c r="D11" s="249">
        <f aca="true" t="shared" si="0" ref="D11:D19">SUM(E11:F11)</f>
        <v>430311</v>
      </c>
      <c r="E11" s="249">
        <f>SUM(E12,E16,E18,E39)</f>
        <v>430311</v>
      </c>
      <c r="F11" s="251" t="s">
        <v>257</v>
      </c>
    </row>
    <row r="12" spans="1:6" s="252" customFormat="1" ht="25.5">
      <c r="A12" s="247" t="s">
        <v>130</v>
      </c>
      <c r="B12" s="230" t="s">
        <v>1013</v>
      </c>
      <c r="C12" s="218">
        <v>7131</v>
      </c>
      <c r="D12" s="249">
        <f t="shared" si="0"/>
        <v>330000</v>
      </c>
      <c r="E12" s="249">
        <f>E13+E14+E15</f>
        <v>330000</v>
      </c>
      <c r="F12" s="251" t="s">
        <v>257</v>
      </c>
    </row>
    <row r="13" spans="1:6" ht="25.5">
      <c r="A13" s="253" t="s">
        <v>1</v>
      </c>
      <c r="B13" s="230" t="s">
        <v>482</v>
      </c>
      <c r="C13" s="239"/>
      <c r="D13" s="249">
        <f t="shared" si="0"/>
        <v>15000</v>
      </c>
      <c r="E13" s="249">
        <v>15000</v>
      </c>
      <c r="F13" s="251" t="s">
        <v>257</v>
      </c>
    </row>
    <row r="14" spans="1:6" ht="25.5">
      <c r="A14" s="253" t="s">
        <v>2</v>
      </c>
      <c r="B14" s="230" t="s">
        <v>483</v>
      </c>
      <c r="C14" s="239"/>
      <c r="D14" s="249">
        <f t="shared" si="0"/>
        <v>25000</v>
      </c>
      <c r="E14" s="254">
        <v>25000</v>
      </c>
      <c r="F14" s="251" t="s">
        <v>257</v>
      </c>
    </row>
    <row r="15" spans="1:6" ht="12.75">
      <c r="A15" s="253" t="s">
        <v>1008</v>
      </c>
      <c r="B15" s="230" t="s">
        <v>1009</v>
      </c>
      <c r="C15" s="239"/>
      <c r="D15" s="255">
        <f t="shared" si="0"/>
        <v>290000</v>
      </c>
      <c r="E15" s="256">
        <v>290000</v>
      </c>
      <c r="F15" s="257" t="s">
        <v>257</v>
      </c>
    </row>
    <row r="16" spans="1:6" s="252" customFormat="1" ht="12.75">
      <c r="A16" s="247" t="s">
        <v>131</v>
      </c>
      <c r="B16" s="230" t="s">
        <v>484</v>
      </c>
      <c r="C16" s="218">
        <v>7136</v>
      </c>
      <c r="D16" s="249">
        <f t="shared" si="0"/>
        <v>50000</v>
      </c>
      <c r="E16" s="254">
        <f>E17</f>
        <v>50000</v>
      </c>
      <c r="F16" s="251" t="s">
        <v>257</v>
      </c>
    </row>
    <row r="17" spans="1:6" ht="12.75">
      <c r="A17" s="253" t="s">
        <v>3</v>
      </c>
      <c r="B17" s="258" t="s">
        <v>485</v>
      </c>
      <c r="C17" s="239"/>
      <c r="D17" s="249">
        <f t="shared" si="0"/>
        <v>50000</v>
      </c>
      <c r="E17" s="254">
        <v>50000</v>
      </c>
      <c r="F17" s="251" t="s">
        <v>257</v>
      </c>
    </row>
    <row r="18" spans="1:6" ht="51">
      <c r="A18" s="259">
        <v>1130</v>
      </c>
      <c r="B18" s="260" t="s">
        <v>997</v>
      </c>
      <c r="C18" s="261">
        <v>7145</v>
      </c>
      <c r="D18" s="262">
        <f t="shared" si="0"/>
        <v>50311</v>
      </c>
      <c r="E18" s="262">
        <f>E19+E21+E22+E23+E24+E25+E26+E27+E28+E29+E30+E31+E32+E33+E34+E35+E36+E37</f>
        <v>50311</v>
      </c>
      <c r="F18" s="251" t="s">
        <v>257</v>
      </c>
    </row>
    <row r="19" spans="1:6" ht="38.25">
      <c r="A19" s="263">
        <v>11301</v>
      </c>
      <c r="B19" s="230" t="s">
        <v>407</v>
      </c>
      <c r="C19" s="239"/>
      <c r="D19" s="254">
        <f t="shared" si="0"/>
        <v>10000</v>
      </c>
      <c r="E19" s="254">
        <f>E20</f>
        <v>10000</v>
      </c>
      <c r="F19" s="251" t="s">
        <v>257</v>
      </c>
    </row>
    <row r="20" spans="1:6" ht="38.25">
      <c r="A20" s="263">
        <v>113011</v>
      </c>
      <c r="B20" s="230" t="s">
        <v>1024</v>
      </c>
      <c r="C20" s="239"/>
      <c r="D20" s="254">
        <f>E20</f>
        <v>10000</v>
      </c>
      <c r="E20" s="254">
        <v>10000</v>
      </c>
      <c r="F20" s="251"/>
    </row>
    <row r="21" spans="1:6" ht="51">
      <c r="A21" s="263">
        <v>11302</v>
      </c>
      <c r="B21" s="230" t="s">
        <v>408</v>
      </c>
      <c r="C21" s="239"/>
      <c r="D21" s="254">
        <f aca="true" t="shared" si="1" ref="D21:D38">SUM(E21:F21)</f>
        <v>0</v>
      </c>
      <c r="E21" s="254">
        <v>0</v>
      </c>
      <c r="F21" s="251" t="s">
        <v>257</v>
      </c>
    </row>
    <row r="22" spans="1:6" ht="25.5">
      <c r="A22" s="263">
        <v>11303</v>
      </c>
      <c r="B22" s="230" t="s">
        <v>409</v>
      </c>
      <c r="C22" s="239"/>
      <c r="D22" s="254">
        <f t="shared" si="1"/>
        <v>60</v>
      </c>
      <c r="E22" s="254">
        <v>60</v>
      </c>
      <c r="F22" s="251" t="s">
        <v>257</v>
      </c>
    </row>
    <row r="23" spans="1:6" ht="63.75">
      <c r="A23" s="263">
        <v>11304</v>
      </c>
      <c r="B23" s="230" t="s">
        <v>410</v>
      </c>
      <c r="C23" s="239"/>
      <c r="D23" s="254">
        <f t="shared" si="1"/>
        <v>1320</v>
      </c>
      <c r="E23" s="254">
        <v>1320</v>
      </c>
      <c r="F23" s="264" t="s">
        <v>257</v>
      </c>
    </row>
    <row r="24" spans="1:6" ht="76.5">
      <c r="A24" s="263">
        <v>11305</v>
      </c>
      <c r="B24" s="230" t="s">
        <v>411</v>
      </c>
      <c r="C24" s="239"/>
      <c r="D24" s="254">
        <f t="shared" si="1"/>
        <v>0</v>
      </c>
      <c r="E24" s="254">
        <v>0</v>
      </c>
      <c r="F24" s="251" t="s">
        <v>257</v>
      </c>
    </row>
    <row r="25" spans="1:6" ht="38.25">
      <c r="A25" s="263">
        <v>11306</v>
      </c>
      <c r="B25" s="230" t="s">
        <v>412</v>
      </c>
      <c r="C25" s="239"/>
      <c r="D25" s="254">
        <f t="shared" si="1"/>
        <v>0</v>
      </c>
      <c r="E25" s="254">
        <v>0</v>
      </c>
      <c r="F25" s="251" t="s">
        <v>257</v>
      </c>
    </row>
    <row r="26" spans="1:6" ht="38.25">
      <c r="A26" s="263">
        <v>11307</v>
      </c>
      <c r="B26" s="230" t="s">
        <v>413</v>
      </c>
      <c r="C26" s="239"/>
      <c r="D26" s="254">
        <f t="shared" si="1"/>
        <v>12930</v>
      </c>
      <c r="E26" s="254">
        <v>12930</v>
      </c>
      <c r="F26" s="251" t="s">
        <v>257</v>
      </c>
    </row>
    <row r="27" spans="1:6" ht="51">
      <c r="A27" s="263">
        <v>11308</v>
      </c>
      <c r="B27" s="230" t="s">
        <v>414</v>
      </c>
      <c r="C27" s="239"/>
      <c r="D27" s="254">
        <f t="shared" si="1"/>
        <v>30</v>
      </c>
      <c r="E27" s="254">
        <v>30</v>
      </c>
      <c r="F27" s="251" t="s">
        <v>257</v>
      </c>
    </row>
    <row r="28" spans="1:6" ht="51">
      <c r="A28" s="263">
        <v>11309</v>
      </c>
      <c r="B28" s="230" t="s">
        <v>415</v>
      </c>
      <c r="C28" s="239"/>
      <c r="D28" s="254">
        <f t="shared" si="1"/>
        <v>6000</v>
      </c>
      <c r="E28" s="254">
        <v>6000</v>
      </c>
      <c r="F28" s="251" t="s">
        <v>257</v>
      </c>
    </row>
    <row r="29" spans="1:6" ht="38.25">
      <c r="A29" s="263">
        <v>11310</v>
      </c>
      <c r="B29" s="230" t="s">
        <v>416</v>
      </c>
      <c r="C29" s="239"/>
      <c r="D29" s="254">
        <f t="shared" si="1"/>
        <v>8525</v>
      </c>
      <c r="E29" s="254">
        <v>8525</v>
      </c>
      <c r="F29" s="251" t="s">
        <v>257</v>
      </c>
    </row>
    <row r="30" spans="1:6" ht="38.25">
      <c r="A30" s="263">
        <v>11311</v>
      </c>
      <c r="B30" s="230" t="s">
        <v>417</v>
      </c>
      <c r="C30" s="239"/>
      <c r="D30" s="254">
        <f t="shared" si="1"/>
        <v>0</v>
      </c>
      <c r="E30" s="254">
        <v>0</v>
      </c>
      <c r="F30" s="251" t="s">
        <v>257</v>
      </c>
    </row>
    <row r="31" spans="1:6" ht="63.75">
      <c r="A31" s="263">
        <v>11312</v>
      </c>
      <c r="B31" s="230" t="s">
        <v>418</v>
      </c>
      <c r="C31" s="239"/>
      <c r="D31" s="254">
        <f t="shared" si="1"/>
        <v>10126</v>
      </c>
      <c r="E31" s="254">
        <v>10126</v>
      </c>
      <c r="F31" s="251" t="s">
        <v>257</v>
      </c>
    </row>
    <row r="32" spans="1:6" ht="63.75">
      <c r="A32" s="263">
        <v>11313</v>
      </c>
      <c r="B32" s="230" t="s">
        <v>419</v>
      </c>
      <c r="C32" s="239"/>
      <c r="D32" s="254">
        <f t="shared" si="1"/>
        <v>700</v>
      </c>
      <c r="E32" s="254">
        <v>700</v>
      </c>
      <c r="F32" s="251" t="s">
        <v>257</v>
      </c>
    </row>
    <row r="33" spans="1:6" ht="38.25">
      <c r="A33" s="263">
        <v>11314</v>
      </c>
      <c r="B33" s="230" t="s">
        <v>420</v>
      </c>
      <c r="C33" s="239"/>
      <c r="D33" s="254">
        <f t="shared" si="1"/>
        <v>0</v>
      </c>
      <c r="E33" s="254">
        <v>0</v>
      </c>
      <c r="F33" s="251" t="s">
        <v>257</v>
      </c>
    </row>
    <row r="34" spans="1:6" ht="38.25">
      <c r="A34" s="263">
        <v>11315</v>
      </c>
      <c r="B34" s="230" t="s">
        <v>421</v>
      </c>
      <c r="C34" s="239"/>
      <c r="D34" s="254">
        <f t="shared" si="1"/>
        <v>0</v>
      </c>
      <c r="E34" s="254">
        <v>0</v>
      </c>
      <c r="F34" s="251" t="s">
        <v>257</v>
      </c>
    </row>
    <row r="35" spans="1:6" ht="25.5">
      <c r="A35" s="263">
        <v>11316</v>
      </c>
      <c r="B35" s="230" t="s">
        <v>422</v>
      </c>
      <c r="C35" s="239"/>
      <c r="D35" s="254">
        <f t="shared" si="1"/>
        <v>0</v>
      </c>
      <c r="E35" s="254">
        <v>0</v>
      </c>
      <c r="F35" s="251" t="s">
        <v>257</v>
      </c>
    </row>
    <row r="36" spans="1:6" ht="38.25">
      <c r="A36" s="263">
        <v>11317</v>
      </c>
      <c r="B36" s="230" t="s">
        <v>423</v>
      </c>
      <c r="C36" s="239"/>
      <c r="D36" s="254">
        <f t="shared" si="1"/>
        <v>160</v>
      </c>
      <c r="E36" s="254">
        <v>160</v>
      </c>
      <c r="F36" s="251" t="s">
        <v>257</v>
      </c>
    </row>
    <row r="37" spans="1:6" ht="25.5">
      <c r="A37" s="263">
        <v>11318</v>
      </c>
      <c r="B37" s="230" t="s">
        <v>424</v>
      </c>
      <c r="C37" s="239"/>
      <c r="D37" s="254">
        <f t="shared" si="1"/>
        <v>460</v>
      </c>
      <c r="E37" s="254">
        <v>460</v>
      </c>
      <c r="F37" s="251" t="s">
        <v>257</v>
      </c>
    </row>
    <row r="38" spans="1:6" ht="12.75">
      <c r="A38" s="263">
        <v>11319</v>
      </c>
      <c r="B38" s="230" t="s">
        <v>425</v>
      </c>
      <c r="C38" s="239"/>
      <c r="D38" s="254">
        <f t="shared" si="1"/>
        <v>0</v>
      </c>
      <c r="E38" s="254">
        <v>0</v>
      </c>
      <c r="F38" s="251" t="s">
        <v>257</v>
      </c>
    </row>
    <row r="39" spans="1:6" s="252" customFormat="1" ht="25.5">
      <c r="A39" s="265" t="s">
        <v>4</v>
      </c>
      <c r="B39" s="266" t="s">
        <v>991</v>
      </c>
      <c r="C39" s="218">
        <v>7146</v>
      </c>
      <c r="D39" s="267">
        <f aca="true" t="shared" si="2" ref="D39:D61">SUM(E39:F39)</f>
        <v>0</v>
      </c>
      <c r="E39" s="254">
        <f>E40+E41</f>
        <v>0</v>
      </c>
      <c r="F39" s="268" t="s">
        <v>257</v>
      </c>
    </row>
    <row r="40" spans="1:6" ht="63.75">
      <c r="A40" s="176" t="s">
        <v>5</v>
      </c>
      <c r="B40" s="230" t="s">
        <v>486</v>
      </c>
      <c r="C40" s="239"/>
      <c r="D40" s="254">
        <f t="shared" si="2"/>
        <v>0</v>
      </c>
      <c r="E40" s="254">
        <v>0</v>
      </c>
      <c r="F40" s="251" t="s">
        <v>257</v>
      </c>
    </row>
    <row r="41" spans="1:6" ht="63.75">
      <c r="A41" s="176" t="s">
        <v>6</v>
      </c>
      <c r="B41" s="230" t="s">
        <v>487</v>
      </c>
      <c r="C41" s="239"/>
      <c r="D41" s="254">
        <f t="shared" si="2"/>
        <v>0</v>
      </c>
      <c r="E41" s="254">
        <v>0</v>
      </c>
      <c r="F41" s="251" t="s">
        <v>257</v>
      </c>
    </row>
    <row r="42" spans="1:6" s="252" customFormat="1" ht="12.75">
      <c r="A42" s="247" t="s">
        <v>7</v>
      </c>
      <c r="B42" s="230" t="s">
        <v>1014</v>
      </c>
      <c r="C42" s="218">
        <v>7161</v>
      </c>
      <c r="D42" s="249">
        <f t="shared" si="2"/>
        <v>0</v>
      </c>
      <c r="E42" s="254">
        <v>0</v>
      </c>
      <c r="F42" s="251" t="s">
        <v>257</v>
      </c>
    </row>
    <row r="43" spans="1:6" ht="38.25">
      <c r="A43" s="253" t="s">
        <v>8</v>
      </c>
      <c r="B43" s="230" t="s">
        <v>1015</v>
      </c>
      <c r="C43" s="239"/>
      <c r="D43" s="249">
        <f t="shared" si="2"/>
        <v>0</v>
      </c>
      <c r="E43" s="254">
        <v>0</v>
      </c>
      <c r="F43" s="251" t="s">
        <v>257</v>
      </c>
    </row>
    <row r="44" spans="1:6" ht="12.75">
      <c r="A44" s="269" t="s">
        <v>9</v>
      </c>
      <c r="B44" s="230" t="s">
        <v>488</v>
      </c>
      <c r="C44" s="239"/>
      <c r="D44" s="249">
        <f t="shared" si="2"/>
        <v>0</v>
      </c>
      <c r="E44" s="254">
        <v>0</v>
      </c>
      <c r="F44" s="251" t="s">
        <v>257</v>
      </c>
    </row>
    <row r="45" spans="1:6" ht="12.75">
      <c r="A45" s="269" t="s">
        <v>10</v>
      </c>
      <c r="B45" s="230" t="s">
        <v>489</v>
      </c>
      <c r="C45" s="239"/>
      <c r="D45" s="249">
        <f t="shared" si="2"/>
        <v>0</v>
      </c>
      <c r="E45" s="254">
        <v>0</v>
      </c>
      <c r="F45" s="251" t="s">
        <v>257</v>
      </c>
    </row>
    <row r="46" spans="1:6" ht="12.75">
      <c r="A46" s="269" t="s">
        <v>426</v>
      </c>
      <c r="B46" s="230" t="s">
        <v>490</v>
      </c>
      <c r="C46" s="239"/>
      <c r="D46" s="249">
        <f t="shared" si="2"/>
        <v>0</v>
      </c>
      <c r="E46" s="254">
        <v>0</v>
      </c>
      <c r="F46" s="251" t="s">
        <v>257</v>
      </c>
    </row>
    <row r="47" spans="1:6" ht="63.75">
      <c r="A47" s="269" t="s">
        <v>427</v>
      </c>
      <c r="B47" s="230" t="s">
        <v>491</v>
      </c>
      <c r="C47" s="239"/>
      <c r="D47" s="254">
        <f t="shared" si="2"/>
        <v>0</v>
      </c>
      <c r="E47" s="254">
        <v>0</v>
      </c>
      <c r="F47" s="251" t="s">
        <v>257</v>
      </c>
    </row>
    <row r="48" spans="1:6" s="252" customFormat="1" ht="25.5">
      <c r="A48" s="247" t="s">
        <v>253</v>
      </c>
      <c r="B48" s="230" t="s">
        <v>1016</v>
      </c>
      <c r="C48" s="218">
        <v>7300</v>
      </c>
      <c r="D48" s="254">
        <f t="shared" si="2"/>
        <v>59197.200000000004</v>
      </c>
      <c r="E48" s="249">
        <f>SUM(E49+E53+E57)</f>
        <v>59197.200000000004</v>
      </c>
      <c r="F48" s="249">
        <f>F51+F55+F64</f>
        <v>0</v>
      </c>
    </row>
    <row r="49" spans="1:6" s="252" customFormat="1" ht="25.5">
      <c r="A49" s="247" t="s">
        <v>133</v>
      </c>
      <c r="B49" s="230" t="s">
        <v>492</v>
      </c>
      <c r="C49" s="218">
        <v>7311</v>
      </c>
      <c r="D49" s="254">
        <f t="shared" si="2"/>
        <v>0</v>
      </c>
      <c r="E49" s="254">
        <v>0</v>
      </c>
      <c r="F49" s="251" t="s">
        <v>257</v>
      </c>
    </row>
    <row r="50" spans="1:6" ht="51">
      <c r="A50" s="253" t="s">
        <v>11</v>
      </c>
      <c r="B50" s="230" t="s">
        <v>493</v>
      </c>
      <c r="C50" s="270"/>
      <c r="D50" s="254">
        <f t="shared" si="2"/>
        <v>0</v>
      </c>
      <c r="E50" s="254">
        <v>0</v>
      </c>
      <c r="F50" s="251" t="s">
        <v>257</v>
      </c>
    </row>
    <row r="51" spans="1:6" s="252" customFormat="1" ht="25.5">
      <c r="A51" s="265" t="s">
        <v>134</v>
      </c>
      <c r="B51" s="230" t="s">
        <v>494</v>
      </c>
      <c r="C51" s="271">
        <v>7312</v>
      </c>
      <c r="D51" s="254">
        <f t="shared" si="2"/>
        <v>0</v>
      </c>
      <c r="E51" s="251" t="s">
        <v>257</v>
      </c>
      <c r="F51" s="254">
        <f>SUM(F52)</f>
        <v>0</v>
      </c>
    </row>
    <row r="52" spans="1:6" ht="38.25">
      <c r="A52" s="176" t="s">
        <v>135</v>
      </c>
      <c r="B52" s="230" t="s">
        <v>495</v>
      </c>
      <c r="C52" s="270"/>
      <c r="D52" s="254">
        <f t="shared" si="2"/>
        <v>0</v>
      </c>
      <c r="E52" s="251" t="s">
        <v>257</v>
      </c>
      <c r="F52" s="254"/>
    </row>
    <row r="53" spans="1:6" s="252" customFormat="1" ht="25.5">
      <c r="A53" s="265" t="s">
        <v>12</v>
      </c>
      <c r="B53" s="230" t="s">
        <v>496</v>
      </c>
      <c r="C53" s="271">
        <v>7321</v>
      </c>
      <c r="D53" s="254">
        <f t="shared" si="2"/>
        <v>0</v>
      </c>
      <c r="E53" s="254">
        <f>SUM(E54)</f>
        <v>0</v>
      </c>
      <c r="F53" s="251" t="s">
        <v>257</v>
      </c>
    </row>
    <row r="54" spans="1:6" ht="38.25">
      <c r="A54" s="253" t="s">
        <v>13</v>
      </c>
      <c r="B54" s="230" t="s">
        <v>497</v>
      </c>
      <c r="C54" s="270"/>
      <c r="D54" s="254">
        <f t="shared" si="2"/>
        <v>0</v>
      </c>
      <c r="E54" s="254"/>
      <c r="F54" s="251" t="s">
        <v>257</v>
      </c>
    </row>
    <row r="55" spans="1:6" s="252" customFormat="1" ht="25.5">
      <c r="A55" s="265" t="s">
        <v>14</v>
      </c>
      <c r="B55" s="230" t="s">
        <v>498</v>
      </c>
      <c r="C55" s="271">
        <v>7322</v>
      </c>
      <c r="D55" s="254">
        <f t="shared" si="2"/>
        <v>0</v>
      </c>
      <c r="E55" s="251" t="s">
        <v>257</v>
      </c>
      <c r="F55" s="254">
        <v>0</v>
      </c>
    </row>
    <row r="56" spans="1:6" ht="38.25">
      <c r="A56" s="253" t="s">
        <v>15</v>
      </c>
      <c r="B56" s="230" t="s">
        <v>499</v>
      </c>
      <c r="C56" s="270"/>
      <c r="D56" s="254">
        <f t="shared" si="2"/>
        <v>0</v>
      </c>
      <c r="E56" s="251" t="s">
        <v>257</v>
      </c>
      <c r="F56" s="254"/>
    </row>
    <row r="57" spans="1:6" s="252" customFormat="1" ht="38.25">
      <c r="A57" s="247" t="s">
        <v>16</v>
      </c>
      <c r="B57" s="230" t="s">
        <v>1017</v>
      </c>
      <c r="C57" s="218">
        <v>7331</v>
      </c>
      <c r="D57" s="254">
        <f t="shared" si="2"/>
        <v>59197.200000000004</v>
      </c>
      <c r="E57" s="254">
        <f>SUM(E58:E63)</f>
        <v>59197.200000000004</v>
      </c>
      <c r="F57" s="251" t="s">
        <v>257</v>
      </c>
    </row>
    <row r="58" spans="1:6" ht="25.5">
      <c r="A58" s="253" t="s">
        <v>17</v>
      </c>
      <c r="B58" s="230" t="s">
        <v>500</v>
      </c>
      <c r="C58" s="239"/>
      <c r="D58" s="254">
        <f t="shared" si="2"/>
        <v>58434.4</v>
      </c>
      <c r="E58" s="254">
        <v>58434.4</v>
      </c>
      <c r="F58" s="251" t="s">
        <v>257</v>
      </c>
    </row>
    <row r="59" spans="1:6" ht="25.5">
      <c r="A59" s="253" t="s">
        <v>428</v>
      </c>
      <c r="B59" s="230" t="s">
        <v>1018</v>
      </c>
      <c r="C59" s="270"/>
      <c r="D59" s="254">
        <f t="shared" si="2"/>
        <v>0</v>
      </c>
      <c r="E59" s="254">
        <v>0</v>
      </c>
      <c r="F59" s="251" t="s">
        <v>257</v>
      </c>
    </row>
    <row r="60" spans="1:6" ht="38.25">
      <c r="A60" s="253" t="s">
        <v>429</v>
      </c>
      <c r="B60" s="230" t="s">
        <v>501</v>
      </c>
      <c r="C60" s="239"/>
      <c r="D60" s="254">
        <f t="shared" si="2"/>
        <v>0</v>
      </c>
      <c r="E60" s="254">
        <v>0</v>
      </c>
      <c r="F60" s="251" t="s">
        <v>257</v>
      </c>
    </row>
    <row r="61" spans="1:6" ht="12.75">
      <c r="A61" s="253" t="s">
        <v>18</v>
      </c>
      <c r="B61" s="230" t="s">
        <v>502</v>
      </c>
      <c r="C61" s="239"/>
      <c r="D61" s="254">
        <f t="shared" si="2"/>
        <v>0</v>
      </c>
      <c r="E61" s="254">
        <v>0</v>
      </c>
      <c r="F61" s="251" t="s">
        <v>257</v>
      </c>
    </row>
    <row r="62" spans="1:6" ht="25.5">
      <c r="A62" s="253" t="s">
        <v>19</v>
      </c>
      <c r="B62" s="230" t="s">
        <v>503</v>
      </c>
      <c r="C62" s="270"/>
      <c r="D62" s="254">
        <f>E62</f>
        <v>762.8</v>
      </c>
      <c r="E62" s="254">
        <v>762.8</v>
      </c>
      <c r="F62" s="251" t="s">
        <v>257</v>
      </c>
    </row>
    <row r="63" spans="1:6" ht="38.25">
      <c r="A63" s="253" t="s">
        <v>20</v>
      </c>
      <c r="B63" s="230" t="s">
        <v>504</v>
      </c>
      <c r="C63" s="270"/>
      <c r="D63" s="254">
        <f aca="true" t="shared" si="3" ref="D63:D73">SUM(E63:F63)</f>
        <v>0</v>
      </c>
      <c r="E63" s="254">
        <v>0</v>
      </c>
      <c r="F63" s="251" t="s">
        <v>257</v>
      </c>
    </row>
    <row r="64" spans="1:6" s="252" customFormat="1" ht="25.5">
      <c r="A64" s="247" t="s">
        <v>21</v>
      </c>
      <c r="B64" s="266" t="s">
        <v>1019</v>
      </c>
      <c r="C64" s="218">
        <v>7332</v>
      </c>
      <c r="D64" s="254">
        <f t="shared" si="3"/>
        <v>0</v>
      </c>
      <c r="E64" s="251" t="s">
        <v>257</v>
      </c>
      <c r="F64" s="254">
        <f>F65+F66</f>
        <v>0</v>
      </c>
    </row>
    <row r="65" spans="1:6" ht="25.5">
      <c r="A65" s="253" t="s">
        <v>22</v>
      </c>
      <c r="B65" s="230" t="s">
        <v>505</v>
      </c>
      <c r="C65" s="270"/>
      <c r="D65" s="254">
        <f t="shared" si="3"/>
        <v>0</v>
      </c>
      <c r="E65" s="251" t="s">
        <v>257</v>
      </c>
      <c r="F65" s="254">
        <v>0</v>
      </c>
    </row>
    <row r="66" spans="1:6" ht="25.5">
      <c r="A66" s="253" t="s">
        <v>23</v>
      </c>
      <c r="B66" s="230" t="s">
        <v>506</v>
      </c>
      <c r="C66" s="270"/>
      <c r="D66" s="254">
        <f t="shared" si="3"/>
        <v>0</v>
      </c>
      <c r="E66" s="251" t="s">
        <v>257</v>
      </c>
      <c r="F66" s="254">
        <v>0</v>
      </c>
    </row>
    <row r="67" spans="1:6" s="252" customFormat="1" ht="38.25">
      <c r="A67" s="247" t="s">
        <v>254</v>
      </c>
      <c r="B67" s="230" t="s">
        <v>1020</v>
      </c>
      <c r="C67" s="218">
        <v>7400</v>
      </c>
      <c r="D67" s="267">
        <f t="shared" si="3"/>
        <v>157268.5</v>
      </c>
      <c r="E67" s="267">
        <f>E70+E72+E77+E81+E105+E110+E114</f>
        <v>157268.5</v>
      </c>
      <c r="F67" s="249">
        <f>SUM(F68+F111)</f>
        <v>0</v>
      </c>
    </row>
    <row r="68" spans="1:6" s="252" customFormat="1" ht="12.75">
      <c r="A68" s="247" t="s">
        <v>139</v>
      </c>
      <c r="B68" s="266" t="s">
        <v>507</v>
      </c>
      <c r="C68" s="218">
        <v>7411</v>
      </c>
      <c r="D68" s="254">
        <f t="shared" si="3"/>
        <v>0</v>
      </c>
      <c r="E68" s="251" t="s">
        <v>257</v>
      </c>
      <c r="F68" s="254">
        <f>SUM(F69)</f>
        <v>0</v>
      </c>
    </row>
    <row r="69" spans="1:6" ht="25.5">
      <c r="A69" s="253" t="s">
        <v>24</v>
      </c>
      <c r="B69" s="230" t="s">
        <v>508</v>
      </c>
      <c r="C69" s="270"/>
      <c r="D69" s="254">
        <f t="shared" si="3"/>
        <v>0</v>
      </c>
      <c r="E69" s="251" t="s">
        <v>257</v>
      </c>
      <c r="F69" s="254"/>
    </row>
    <row r="70" spans="1:6" s="252" customFormat="1" ht="12.75">
      <c r="A70" s="247" t="s">
        <v>25</v>
      </c>
      <c r="B70" s="266" t="s">
        <v>509</v>
      </c>
      <c r="C70" s="218">
        <v>7412</v>
      </c>
      <c r="D70" s="254">
        <f t="shared" si="3"/>
        <v>0</v>
      </c>
      <c r="E70" s="254">
        <v>0</v>
      </c>
      <c r="F70" s="251" t="s">
        <v>257</v>
      </c>
    </row>
    <row r="71" spans="1:6" ht="25.5">
      <c r="A71" s="253" t="s">
        <v>26</v>
      </c>
      <c r="B71" s="230" t="s">
        <v>510</v>
      </c>
      <c r="C71" s="270"/>
      <c r="D71" s="254">
        <f t="shared" si="3"/>
        <v>0</v>
      </c>
      <c r="E71" s="254">
        <v>0</v>
      </c>
      <c r="F71" s="251" t="s">
        <v>257</v>
      </c>
    </row>
    <row r="72" spans="1:6" s="252" customFormat="1" ht="25.5">
      <c r="A72" s="247" t="s">
        <v>27</v>
      </c>
      <c r="B72" s="266" t="s">
        <v>992</v>
      </c>
      <c r="C72" s="218">
        <v>7415</v>
      </c>
      <c r="D72" s="267">
        <f t="shared" si="3"/>
        <v>41634.3</v>
      </c>
      <c r="E72" s="267">
        <f>E73+E74+E76</f>
        <v>41634.3</v>
      </c>
      <c r="F72" s="251" t="s">
        <v>257</v>
      </c>
    </row>
    <row r="73" spans="1:6" ht="25.5">
      <c r="A73" s="253" t="s">
        <v>28</v>
      </c>
      <c r="B73" s="230" t="s">
        <v>511</v>
      </c>
      <c r="C73" s="270"/>
      <c r="D73" s="254">
        <f t="shared" si="3"/>
        <v>12281.1</v>
      </c>
      <c r="E73" s="254">
        <v>12281.1</v>
      </c>
      <c r="F73" s="251" t="s">
        <v>257</v>
      </c>
    </row>
    <row r="74" spans="1:6" ht="38.25">
      <c r="A74" s="253" t="s">
        <v>29</v>
      </c>
      <c r="B74" s="230" t="s">
        <v>512</v>
      </c>
      <c r="C74" s="270"/>
      <c r="D74" s="254">
        <f>SUM(E74:F74)</f>
        <v>27311.2</v>
      </c>
      <c r="E74" s="254">
        <v>27311.2</v>
      </c>
      <c r="F74" s="251" t="s">
        <v>257</v>
      </c>
    </row>
    <row r="75" spans="1:6" ht="38.25">
      <c r="A75" s="253" t="s">
        <v>30</v>
      </c>
      <c r="B75" s="230" t="s">
        <v>513</v>
      </c>
      <c r="C75" s="270"/>
      <c r="D75" s="254">
        <f>SUM(E75:F75)</f>
        <v>0</v>
      </c>
      <c r="E75" s="254">
        <v>0</v>
      </c>
      <c r="F75" s="251" t="s">
        <v>257</v>
      </c>
    </row>
    <row r="76" spans="1:6" ht="12.75">
      <c r="A76" s="176" t="s">
        <v>364</v>
      </c>
      <c r="B76" s="230" t="s">
        <v>514</v>
      </c>
      <c r="C76" s="270"/>
      <c r="D76" s="254">
        <f>SUM(E76:F76)</f>
        <v>2042</v>
      </c>
      <c r="E76" s="254">
        <v>2042</v>
      </c>
      <c r="F76" s="251" t="s">
        <v>257</v>
      </c>
    </row>
    <row r="77" spans="1:6" s="252" customFormat="1" ht="38.25">
      <c r="A77" s="247" t="s">
        <v>365</v>
      </c>
      <c r="B77" s="266" t="s">
        <v>993</v>
      </c>
      <c r="C77" s="218">
        <v>7421</v>
      </c>
      <c r="D77" s="254">
        <f aca="true" t="shared" si="4" ref="D77:D83">SUM(E77:F77)</f>
        <v>0</v>
      </c>
      <c r="E77" s="272">
        <v>0</v>
      </c>
      <c r="F77" s="251" t="s">
        <v>257</v>
      </c>
    </row>
    <row r="78" spans="1:6" ht="51">
      <c r="A78" s="253" t="s">
        <v>366</v>
      </c>
      <c r="B78" s="230" t="s">
        <v>515</v>
      </c>
      <c r="C78" s="270"/>
      <c r="D78" s="254">
        <f t="shared" si="4"/>
        <v>0</v>
      </c>
      <c r="E78" s="254">
        <v>0</v>
      </c>
      <c r="F78" s="251" t="s">
        <v>257</v>
      </c>
    </row>
    <row r="79" spans="1:6" s="252" customFormat="1" ht="38.25">
      <c r="A79" s="253" t="s">
        <v>182</v>
      </c>
      <c r="B79" s="230" t="s">
        <v>516</v>
      </c>
      <c r="C79" s="239"/>
      <c r="D79" s="254">
        <f t="shared" si="4"/>
        <v>0</v>
      </c>
      <c r="E79" s="254">
        <v>0</v>
      </c>
      <c r="F79" s="251" t="s">
        <v>257</v>
      </c>
    </row>
    <row r="80" spans="1:6" s="252" customFormat="1" ht="51">
      <c r="A80" s="176" t="s">
        <v>0</v>
      </c>
      <c r="B80" s="230" t="s">
        <v>517</v>
      </c>
      <c r="C80" s="239"/>
      <c r="D80" s="254">
        <f t="shared" si="4"/>
        <v>0</v>
      </c>
      <c r="E80" s="254">
        <v>0</v>
      </c>
      <c r="F80" s="251"/>
    </row>
    <row r="81" spans="1:6" s="252" customFormat="1" ht="25.5">
      <c r="A81" s="247" t="s">
        <v>31</v>
      </c>
      <c r="B81" s="266" t="s">
        <v>451</v>
      </c>
      <c r="C81" s="218">
        <v>7422</v>
      </c>
      <c r="D81" s="254">
        <f t="shared" si="4"/>
        <v>102614.2</v>
      </c>
      <c r="E81" s="254">
        <f>E82+E103</f>
        <v>102614.2</v>
      </c>
      <c r="F81" s="251" t="s">
        <v>257</v>
      </c>
    </row>
    <row r="82" spans="1:6" s="252" customFormat="1" ht="63.75">
      <c r="A82" s="253" t="s">
        <v>32</v>
      </c>
      <c r="B82" s="230" t="s">
        <v>994</v>
      </c>
      <c r="C82" s="273"/>
      <c r="D82" s="254">
        <f t="shared" si="4"/>
        <v>67614.2</v>
      </c>
      <c r="E82" s="274">
        <f>E83+E84+E85+E86+E87+E88+E89+E90+E91+E92+E93+E94+E95+E96+E97+E98+E99+E100+E101+E102</f>
        <v>67614.2</v>
      </c>
      <c r="F82" s="251" t="s">
        <v>257</v>
      </c>
    </row>
    <row r="83" spans="1:6" ht="51">
      <c r="A83" s="176" t="s">
        <v>430</v>
      </c>
      <c r="B83" s="230" t="s">
        <v>452</v>
      </c>
      <c r="C83" s="239"/>
      <c r="D83" s="254">
        <f t="shared" si="4"/>
        <v>0</v>
      </c>
      <c r="E83" s="254">
        <v>0</v>
      </c>
      <c r="F83" s="251" t="s">
        <v>257</v>
      </c>
    </row>
    <row r="84" spans="1:6" ht="63.75">
      <c r="A84" s="176" t="s">
        <v>431</v>
      </c>
      <c r="B84" s="230" t="s">
        <v>453</v>
      </c>
      <c r="C84" s="239"/>
      <c r="D84" s="254">
        <f aca="true" t="shared" si="5" ref="D84:D104">SUM(E84:F84)</f>
        <v>0</v>
      </c>
      <c r="E84" s="254">
        <v>0</v>
      </c>
      <c r="F84" s="251" t="s">
        <v>257</v>
      </c>
    </row>
    <row r="85" spans="1:6" ht="38.25">
      <c r="A85" s="176" t="s">
        <v>432</v>
      </c>
      <c r="B85" s="230" t="s">
        <v>454</v>
      </c>
      <c r="C85" s="239"/>
      <c r="D85" s="254">
        <f t="shared" si="5"/>
        <v>10000</v>
      </c>
      <c r="E85" s="254">
        <v>10000</v>
      </c>
      <c r="F85" s="251" t="s">
        <v>257</v>
      </c>
    </row>
    <row r="86" spans="1:6" ht="51">
      <c r="A86" s="176" t="s">
        <v>433</v>
      </c>
      <c r="B86" s="230" t="s">
        <v>455</v>
      </c>
      <c r="C86" s="239"/>
      <c r="D86" s="254">
        <f t="shared" si="5"/>
        <v>0</v>
      </c>
      <c r="E86" s="254">
        <v>0</v>
      </c>
      <c r="F86" s="251" t="s">
        <v>257</v>
      </c>
    </row>
    <row r="87" spans="1:6" ht="25.5">
      <c r="A87" s="176" t="s">
        <v>434</v>
      </c>
      <c r="B87" s="230" t="s">
        <v>456</v>
      </c>
      <c r="C87" s="239"/>
      <c r="D87" s="254">
        <f t="shared" si="5"/>
        <v>2400</v>
      </c>
      <c r="E87" s="254">
        <v>2400</v>
      </c>
      <c r="F87" s="251" t="s">
        <v>257</v>
      </c>
    </row>
    <row r="88" spans="1:6" ht="25.5">
      <c r="A88" s="176" t="s">
        <v>435</v>
      </c>
      <c r="B88" s="230" t="s">
        <v>457</v>
      </c>
      <c r="C88" s="239"/>
      <c r="D88" s="254">
        <f t="shared" si="5"/>
        <v>0</v>
      </c>
      <c r="E88" s="254">
        <v>0</v>
      </c>
      <c r="F88" s="251" t="s">
        <v>257</v>
      </c>
    </row>
    <row r="89" spans="1:6" ht="25.5">
      <c r="A89" s="176" t="s">
        <v>436</v>
      </c>
      <c r="B89" s="230" t="s">
        <v>458</v>
      </c>
      <c r="C89" s="239"/>
      <c r="D89" s="254">
        <f t="shared" si="5"/>
        <v>46094.2</v>
      </c>
      <c r="E89" s="254">
        <v>46094.2</v>
      </c>
      <c r="F89" s="251" t="s">
        <v>257</v>
      </c>
    </row>
    <row r="90" spans="1:6" ht="63.75">
      <c r="A90" s="176" t="s">
        <v>437</v>
      </c>
      <c r="B90" s="230" t="s">
        <v>459</v>
      </c>
      <c r="C90" s="239"/>
      <c r="D90" s="254">
        <f t="shared" si="5"/>
        <v>0</v>
      </c>
      <c r="E90" s="254">
        <v>0</v>
      </c>
      <c r="F90" s="251" t="s">
        <v>257</v>
      </c>
    </row>
    <row r="91" spans="1:6" ht="12.75">
      <c r="A91" s="176" t="s">
        <v>438</v>
      </c>
      <c r="B91" s="230" t="s">
        <v>460</v>
      </c>
      <c r="C91" s="239"/>
      <c r="D91" s="254">
        <f t="shared" si="5"/>
        <v>0</v>
      </c>
      <c r="E91" s="254">
        <v>0</v>
      </c>
      <c r="F91" s="251" t="s">
        <v>257</v>
      </c>
    </row>
    <row r="92" spans="1:6" ht="38.25">
      <c r="A92" s="176" t="s">
        <v>439</v>
      </c>
      <c r="B92" s="230" t="s">
        <v>461</v>
      </c>
      <c r="C92" s="239"/>
      <c r="D92" s="254">
        <f t="shared" si="5"/>
        <v>0</v>
      </c>
      <c r="E92" s="254">
        <v>0</v>
      </c>
      <c r="F92" s="251" t="s">
        <v>257</v>
      </c>
    </row>
    <row r="93" spans="1:6" ht="63.75">
      <c r="A93" s="176" t="s">
        <v>440</v>
      </c>
      <c r="B93" s="230" t="s">
        <v>462</v>
      </c>
      <c r="C93" s="239"/>
      <c r="D93" s="254">
        <f t="shared" si="5"/>
        <v>0</v>
      </c>
      <c r="E93" s="254">
        <v>0</v>
      </c>
      <c r="F93" s="251" t="s">
        <v>257</v>
      </c>
    </row>
    <row r="94" spans="1:6" ht="38.25">
      <c r="A94" s="176" t="s">
        <v>441</v>
      </c>
      <c r="B94" s="230" t="s">
        <v>463</v>
      </c>
      <c r="C94" s="239"/>
      <c r="D94" s="254">
        <f t="shared" si="5"/>
        <v>0</v>
      </c>
      <c r="E94" s="254">
        <v>0</v>
      </c>
      <c r="F94" s="251" t="s">
        <v>257</v>
      </c>
    </row>
    <row r="95" spans="1:6" ht="25.5">
      <c r="A95" s="176" t="s">
        <v>442</v>
      </c>
      <c r="B95" s="230" t="s">
        <v>464</v>
      </c>
      <c r="C95" s="239"/>
      <c r="D95" s="254">
        <f t="shared" si="5"/>
        <v>2480</v>
      </c>
      <c r="E95" s="254">
        <v>2480</v>
      </c>
      <c r="F95" s="251" t="s">
        <v>257</v>
      </c>
    </row>
    <row r="96" spans="1:6" ht="51">
      <c r="A96" s="176" t="s">
        <v>443</v>
      </c>
      <c r="B96" s="230" t="s">
        <v>465</v>
      </c>
      <c r="C96" s="239"/>
      <c r="D96" s="254">
        <f t="shared" si="5"/>
        <v>640</v>
      </c>
      <c r="E96" s="254">
        <v>640</v>
      </c>
      <c r="F96" s="251" t="s">
        <v>257</v>
      </c>
    </row>
    <row r="97" spans="1:6" ht="63.75">
      <c r="A97" s="176" t="s">
        <v>444</v>
      </c>
      <c r="B97" s="230" t="s">
        <v>466</v>
      </c>
      <c r="C97" s="239"/>
      <c r="D97" s="254">
        <f t="shared" si="5"/>
        <v>0</v>
      </c>
      <c r="E97" s="254">
        <v>0</v>
      </c>
      <c r="F97" s="251" t="s">
        <v>257</v>
      </c>
    </row>
    <row r="98" spans="1:6" ht="38.25">
      <c r="A98" s="176" t="s">
        <v>445</v>
      </c>
      <c r="B98" s="230" t="s">
        <v>467</v>
      </c>
      <c r="C98" s="239"/>
      <c r="D98" s="254">
        <f t="shared" si="5"/>
        <v>0</v>
      </c>
      <c r="E98" s="254">
        <v>0</v>
      </c>
      <c r="F98" s="251" t="s">
        <v>257</v>
      </c>
    </row>
    <row r="99" spans="1:6" ht="63.75">
      <c r="A99" s="176" t="s">
        <v>446</v>
      </c>
      <c r="B99" s="230" t="s">
        <v>468</v>
      </c>
      <c r="C99" s="239"/>
      <c r="D99" s="254">
        <f t="shared" si="5"/>
        <v>0</v>
      </c>
      <c r="E99" s="254">
        <v>0</v>
      </c>
      <c r="F99" s="251" t="s">
        <v>257</v>
      </c>
    </row>
    <row r="100" spans="1:6" ht="25.5">
      <c r="A100" s="176" t="s">
        <v>447</v>
      </c>
      <c r="B100" s="230" t="s">
        <v>469</v>
      </c>
      <c r="C100" s="239"/>
      <c r="D100" s="254">
        <f t="shared" si="5"/>
        <v>0</v>
      </c>
      <c r="E100" s="254">
        <v>0</v>
      </c>
      <c r="F100" s="251" t="s">
        <v>257</v>
      </c>
    </row>
    <row r="101" spans="1:6" ht="12.75">
      <c r="A101" s="176" t="s">
        <v>448</v>
      </c>
      <c r="B101" s="230" t="s">
        <v>470</v>
      </c>
      <c r="C101" s="239"/>
      <c r="D101" s="254">
        <f t="shared" si="5"/>
        <v>0</v>
      </c>
      <c r="E101" s="254">
        <v>0</v>
      </c>
      <c r="F101" s="251" t="s">
        <v>257</v>
      </c>
    </row>
    <row r="102" spans="1:6" ht="12.75">
      <c r="A102" s="176" t="s">
        <v>449</v>
      </c>
      <c r="B102" s="230" t="s">
        <v>471</v>
      </c>
      <c r="C102" s="239"/>
      <c r="D102" s="254">
        <f t="shared" si="5"/>
        <v>6000</v>
      </c>
      <c r="E102" s="254">
        <v>6000</v>
      </c>
      <c r="F102" s="251" t="s">
        <v>257</v>
      </c>
    </row>
    <row r="103" spans="1:6" ht="25.5">
      <c r="A103" s="176" t="s">
        <v>33</v>
      </c>
      <c r="B103" s="230" t="s">
        <v>406</v>
      </c>
      <c r="C103" s="239"/>
      <c r="D103" s="254">
        <f t="shared" si="5"/>
        <v>35000</v>
      </c>
      <c r="E103" s="254">
        <v>35000</v>
      </c>
      <c r="F103" s="251" t="s">
        <v>257</v>
      </c>
    </row>
    <row r="104" spans="1:6" ht="12.75">
      <c r="A104" s="176" t="s">
        <v>450</v>
      </c>
      <c r="B104" s="230" t="s">
        <v>472</v>
      </c>
      <c r="C104" s="239"/>
      <c r="D104" s="254">
        <f t="shared" si="5"/>
        <v>0</v>
      </c>
      <c r="E104" s="254">
        <v>0</v>
      </c>
      <c r="F104" s="251" t="s">
        <v>257</v>
      </c>
    </row>
    <row r="105" spans="1:6" s="252" customFormat="1" ht="12.75">
      <c r="A105" s="247" t="s">
        <v>34</v>
      </c>
      <c r="B105" s="230" t="s">
        <v>1021</v>
      </c>
      <c r="C105" s="218">
        <v>7431</v>
      </c>
      <c r="D105" s="254">
        <f aca="true" t="shared" si="6" ref="D105:D117">SUM(E105:F105)</f>
        <v>1000</v>
      </c>
      <c r="E105" s="272">
        <f>E106</f>
        <v>1000</v>
      </c>
      <c r="F105" s="251" t="s">
        <v>257</v>
      </c>
    </row>
    <row r="106" spans="1:6" ht="38.25">
      <c r="A106" s="253" t="s">
        <v>35</v>
      </c>
      <c r="B106" s="230" t="s">
        <v>473</v>
      </c>
      <c r="C106" s="270"/>
      <c r="D106" s="254">
        <f t="shared" si="6"/>
        <v>1000</v>
      </c>
      <c r="E106" s="254">
        <v>1000</v>
      </c>
      <c r="F106" s="251" t="s">
        <v>257</v>
      </c>
    </row>
    <row r="107" spans="1:6" s="252" customFormat="1" ht="38.25">
      <c r="A107" s="253" t="s">
        <v>36</v>
      </c>
      <c r="B107" s="230" t="s">
        <v>474</v>
      </c>
      <c r="C107" s="270"/>
      <c r="D107" s="254">
        <f t="shared" si="6"/>
        <v>0</v>
      </c>
      <c r="E107" s="254">
        <v>0</v>
      </c>
      <c r="F107" s="251" t="s">
        <v>257</v>
      </c>
    </row>
    <row r="108" spans="1:6" s="252" customFormat="1" ht="25.5">
      <c r="A108" s="247" t="s">
        <v>37</v>
      </c>
      <c r="B108" s="266" t="s">
        <v>1022</v>
      </c>
      <c r="C108" s="218">
        <v>7441</v>
      </c>
      <c r="D108" s="267">
        <f t="shared" si="6"/>
        <v>6800</v>
      </c>
      <c r="E108" s="267">
        <f>E109+E110</f>
        <v>6800</v>
      </c>
      <c r="F108" s="251" t="s">
        <v>257</v>
      </c>
    </row>
    <row r="109" spans="1:6" s="252" customFormat="1" ht="51">
      <c r="A109" s="176" t="s">
        <v>38</v>
      </c>
      <c r="B109" s="230" t="s">
        <v>475</v>
      </c>
      <c r="C109" s="270"/>
      <c r="D109" s="254">
        <f t="shared" si="6"/>
        <v>0</v>
      </c>
      <c r="E109" s="254">
        <v>0</v>
      </c>
      <c r="F109" s="251" t="s">
        <v>257</v>
      </c>
    </row>
    <row r="110" spans="1:6" s="252" customFormat="1" ht="66" customHeight="1">
      <c r="A110" s="176" t="s">
        <v>263</v>
      </c>
      <c r="B110" s="230" t="s">
        <v>476</v>
      </c>
      <c r="C110" s="270"/>
      <c r="D110" s="254">
        <f t="shared" si="6"/>
        <v>6800</v>
      </c>
      <c r="E110" s="254">
        <v>6800</v>
      </c>
      <c r="F110" s="251" t="s">
        <v>257</v>
      </c>
    </row>
    <row r="111" spans="1:6" s="252" customFormat="1" ht="25.5">
      <c r="A111" s="247" t="s">
        <v>39</v>
      </c>
      <c r="B111" s="266" t="s">
        <v>995</v>
      </c>
      <c r="C111" s="218">
        <v>7442</v>
      </c>
      <c r="D111" s="254">
        <f t="shared" si="6"/>
        <v>0</v>
      </c>
      <c r="E111" s="251" t="s">
        <v>257</v>
      </c>
      <c r="F111" s="254">
        <f>SUM(F112:F113)</f>
        <v>0</v>
      </c>
    </row>
    <row r="112" spans="1:6" ht="51">
      <c r="A112" s="253" t="s">
        <v>40</v>
      </c>
      <c r="B112" s="230" t="s">
        <v>477</v>
      </c>
      <c r="C112" s="270"/>
      <c r="D112" s="254">
        <f t="shared" si="6"/>
        <v>0</v>
      </c>
      <c r="E112" s="251" t="s">
        <v>257</v>
      </c>
      <c r="F112" s="254"/>
    </row>
    <row r="113" spans="1:6" s="252" customFormat="1" ht="51">
      <c r="A113" s="253" t="s">
        <v>41</v>
      </c>
      <c r="B113" s="230" t="s">
        <v>478</v>
      </c>
      <c r="C113" s="270"/>
      <c r="D113" s="254">
        <f t="shared" si="6"/>
        <v>0</v>
      </c>
      <c r="E113" s="251" t="s">
        <v>257</v>
      </c>
      <c r="F113" s="254"/>
    </row>
    <row r="114" spans="1:6" s="252" customFormat="1" ht="12.75">
      <c r="A114" s="253" t="s">
        <v>183</v>
      </c>
      <c r="B114" s="266" t="s">
        <v>996</v>
      </c>
      <c r="C114" s="218">
        <v>7451</v>
      </c>
      <c r="D114" s="254">
        <f t="shared" si="6"/>
        <v>5220</v>
      </c>
      <c r="E114" s="254">
        <f>E117</f>
        <v>5220</v>
      </c>
      <c r="F114" s="254">
        <f>F115</f>
        <v>0</v>
      </c>
    </row>
    <row r="115" spans="1:6" ht="25.5">
      <c r="A115" s="253" t="s">
        <v>184</v>
      </c>
      <c r="B115" s="230" t="s">
        <v>479</v>
      </c>
      <c r="C115" s="270"/>
      <c r="D115" s="254">
        <f t="shared" si="6"/>
        <v>0</v>
      </c>
      <c r="E115" s="251" t="s">
        <v>257</v>
      </c>
      <c r="F115" s="254"/>
    </row>
    <row r="116" spans="1:6" ht="25.5">
      <c r="A116" s="253" t="s">
        <v>185</v>
      </c>
      <c r="B116" s="230" t="s">
        <v>480</v>
      </c>
      <c r="C116" s="270"/>
      <c r="D116" s="254">
        <f t="shared" si="6"/>
        <v>0</v>
      </c>
      <c r="E116" s="251" t="s">
        <v>257</v>
      </c>
      <c r="F116" s="254"/>
    </row>
    <row r="117" spans="1:6" ht="25.5">
      <c r="A117" s="253" t="s">
        <v>186</v>
      </c>
      <c r="B117" s="230" t="s">
        <v>481</v>
      </c>
      <c r="C117" s="270"/>
      <c r="D117" s="274">
        <f t="shared" si="6"/>
        <v>5220</v>
      </c>
      <c r="E117" s="274">
        <v>5220</v>
      </c>
      <c r="F117" s="254"/>
    </row>
    <row r="118" spans="1:6" ht="12.75">
      <c r="A118" s="275"/>
      <c r="B118" s="276"/>
      <c r="C118" s="277"/>
      <c r="D118" s="278"/>
      <c r="E118" s="278"/>
      <c r="F118" s="278"/>
    </row>
    <row r="119" spans="1:6" ht="12.75">
      <c r="A119" s="275"/>
      <c r="B119" s="276"/>
      <c r="C119" s="277"/>
      <c r="D119" s="278"/>
      <c r="E119" s="278"/>
      <c r="F119" s="278"/>
    </row>
    <row r="120" spans="3:6" ht="17.25" customHeight="1" hidden="1">
      <c r="C120" s="242"/>
      <c r="E120" s="242"/>
      <c r="F120" s="242"/>
    </row>
    <row r="121" spans="1:6" ht="12.75">
      <c r="A121" s="470" t="s">
        <v>527</v>
      </c>
      <c r="B121" s="470"/>
      <c r="C121" s="470"/>
      <c r="D121" s="470"/>
      <c r="E121" s="470"/>
      <c r="F121" s="470"/>
    </row>
    <row r="122" spans="1:6" ht="12.75">
      <c r="A122" s="470" t="s">
        <v>528</v>
      </c>
      <c r="B122" s="470"/>
      <c r="C122" s="470"/>
      <c r="D122" s="470"/>
      <c r="E122" s="470"/>
      <c r="F122" s="470"/>
    </row>
    <row r="123" spans="1:6" ht="12.75">
      <c r="A123" s="470" t="s">
        <v>529</v>
      </c>
      <c r="B123" s="470"/>
      <c r="C123" s="470"/>
      <c r="D123" s="470"/>
      <c r="E123" s="470"/>
      <c r="F123" s="470"/>
    </row>
    <row r="124" spans="3:6" ht="12.75">
      <c r="C124" s="242"/>
      <c r="E124" s="242"/>
      <c r="F124" s="242"/>
    </row>
    <row r="125" spans="1:6" ht="42" customHeight="1">
      <c r="A125" s="467" t="s">
        <v>998</v>
      </c>
      <c r="B125" s="467" t="s">
        <v>999</v>
      </c>
      <c r="C125" s="238" t="s">
        <v>530</v>
      </c>
      <c r="D125" s="238" t="s">
        <v>531</v>
      </c>
      <c r="E125" s="238" t="s">
        <v>532</v>
      </c>
      <c r="F125" s="242"/>
    </row>
    <row r="126" spans="1:6" ht="12.75">
      <c r="A126" s="468"/>
      <c r="B126" s="468"/>
      <c r="C126" s="239">
        <v>1</v>
      </c>
      <c r="D126" s="239">
        <v>2</v>
      </c>
      <c r="E126" s="239">
        <v>3</v>
      </c>
      <c r="F126" s="242"/>
    </row>
    <row r="127" spans="1:6" ht="25.5">
      <c r="A127" s="239">
        <v>1</v>
      </c>
      <c r="B127" s="230" t="s">
        <v>523</v>
      </c>
      <c r="C127" s="172">
        <v>31720</v>
      </c>
      <c r="D127" s="172">
        <v>73200</v>
      </c>
      <c r="E127" s="280">
        <v>0</v>
      </c>
      <c r="F127" s="242"/>
    </row>
    <row r="128" spans="1:6" ht="25.5">
      <c r="A128" s="239">
        <v>2</v>
      </c>
      <c r="B128" s="230" t="s">
        <v>483</v>
      </c>
      <c r="C128" s="172">
        <v>11914.9</v>
      </c>
      <c r="D128" s="172">
        <v>31300</v>
      </c>
      <c r="E128" s="280">
        <v>0</v>
      </c>
      <c r="F128" s="242"/>
    </row>
    <row r="129" spans="1:6" ht="25.5">
      <c r="A129" s="239">
        <v>3</v>
      </c>
      <c r="B129" s="230" t="s">
        <v>1028</v>
      </c>
      <c r="C129" s="172"/>
      <c r="D129" s="172">
        <v>61000</v>
      </c>
      <c r="E129" s="280">
        <v>150000</v>
      </c>
      <c r="F129" s="242"/>
    </row>
    <row r="130" spans="1:6" ht="12.75">
      <c r="A130" s="239">
        <v>3</v>
      </c>
      <c r="B130" s="281" t="s">
        <v>524</v>
      </c>
      <c r="C130" s="172">
        <v>5043.8</v>
      </c>
      <c r="D130" s="172">
        <v>31300</v>
      </c>
      <c r="E130" s="282">
        <v>28500</v>
      </c>
      <c r="F130" s="242"/>
    </row>
    <row r="131" spans="1:6" ht="27.75" customHeight="1">
      <c r="A131" s="239">
        <v>4</v>
      </c>
      <c r="B131" s="281" t="s">
        <v>526</v>
      </c>
      <c r="C131" s="172">
        <v>0</v>
      </c>
      <c r="D131" s="172">
        <v>0</v>
      </c>
      <c r="E131" s="283"/>
      <c r="F131" s="242"/>
    </row>
    <row r="132" spans="1:6" ht="12.75">
      <c r="A132" s="239">
        <v>5</v>
      </c>
      <c r="B132" s="230" t="s">
        <v>525</v>
      </c>
      <c r="C132" s="172">
        <v>0</v>
      </c>
      <c r="D132" s="172">
        <v>0</v>
      </c>
      <c r="E132" s="282"/>
      <c r="F132" s="242"/>
    </row>
    <row r="133" spans="1:6" ht="12.75">
      <c r="A133" s="284"/>
      <c r="B133" s="285"/>
      <c r="C133" s="286"/>
      <c r="D133" s="286"/>
      <c r="E133" s="286"/>
      <c r="F133" s="286"/>
    </row>
    <row r="134" spans="1:6" ht="12.75">
      <c r="A134" s="284"/>
      <c r="B134" s="285"/>
      <c r="C134" s="286"/>
      <c r="D134" s="286"/>
      <c r="E134" s="286"/>
      <c r="F134" s="286"/>
    </row>
    <row r="135" spans="1:6" ht="12.75">
      <c r="A135" s="284"/>
      <c r="B135" s="285"/>
      <c r="C135" s="286"/>
      <c r="D135" s="286"/>
      <c r="E135" s="286"/>
      <c r="F135" s="286"/>
    </row>
    <row r="136" spans="3:6" ht="12.75">
      <c r="C136" s="242"/>
      <c r="E136" s="242"/>
      <c r="F136" s="242"/>
    </row>
    <row r="137" spans="3:6" ht="12.75">
      <c r="C137" s="242"/>
      <c r="E137" s="242"/>
      <c r="F137" s="242"/>
    </row>
    <row r="138" spans="3:6" ht="12.75">
      <c r="C138" s="242"/>
      <c r="E138" s="242"/>
      <c r="F138" s="242"/>
    </row>
    <row r="139" spans="3:6" ht="12.75">
      <c r="C139" s="242"/>
      <c r="E139" s="242"/>
      <c r="F139" s="242"/>
    </row>
    <row r="140" spans="3:6" ht="12.75">
      <c r="C140" s="242"/>
      <c r="E140" s="242"/>
      <c r="F140" s="242"/>
    </row>
    <row r="141" spans="3:6" ht="12.75">
      <c r="C141" s="242"/>
      <c r="E141" s="242"/>
      <c r="F141" s="242"/>
    </row>
    <row r="142" spans="3:6" ht="12.75">
      <c r="C142" s="242"/>
      <c r="E142" s="242"/>
      <c r="F142" s="242"/>
    </row>
    <row r="143" spans="3:6" ht="12.75">
      <c r="C143" s="242"/>
      <c r="E143" s="242"/>
      <c r="F143" s="242"/>
    </row>
    <row r="144" spans="3:6" ht="12.75">
      <c r="C144" s="242"/>
      <c r="E144" s="242"/>
      <c r="F144" s="242"/>
    </row>
    <row r="145" spans="3:6" ht="12.75">
      <c r="C145" s="242"/>
      <c r="E145" s="242"/>
      <c r="F145" s="242"/>
    </row>
    <row r="146" spans="3:6" ht="12.75">
      <c r="C146" s="242"/>
      <c r="E146" s="242"/>
      <c r="F146" s="242"/>
    </row>
    <row r="147" spans="3:6" ht="12.75">
      <c r="C147" s="242"/>
      <c r="E147" s="242"/>
      <c r="F147" s="242"/>
    </row>
    <row r="148" spans="3:6" ht="12.75">
      <c r="C148" s="242"/>
      <c r="E148" s="242"/>
      <c r="F148" s="242"/>
    </row>
    <row r="149" spans="3:6" ht="12.75">
      <c r="C149" s="242"/>
      <c r="E149" s="242"/>
      <c r="F149" s="242"/>
    </row>
    <row r="150" spans="3:6" ht="12.75">
      <c r="C150" s="242"/>
      <c r="E150" s="242"/>
      <c r="F150" s="242"/>
    </row>
    <row r="151" spans="3:6" ht="12.75">
      <c r="C151" s="242"/>
      <c r="E151" s="242"/>
      <c r="F151" s="242"/>
    </row>
    <row r="152" spans="3:6" ht="12.75">
      <c r="C152" s="242"/>
      <c r="E152" s="242"/>
      <c r="F152" s="242"/>
    </row>
    <row r="153" spans="3:6" ht="12.75">
      <c r="C153" s="242"/>
      <c r="E153" s="242"/>
      <c r="F153" s="242"/>
    </row>
    <row r="154" spans="3:6" ht="12.75">
      <c r="C154" s="242"/>
      <c r="E154" s="242"/>
      <c r="F154" s="242"/>
    </row>
    <row r="155" spans="3:6" ht="12.75">
      <c r="C155" s="242"/>
      <c r="E155" s="242"/>
      <c r="F155" s="242"/>
    </row>
    <row r="156" spans="3:6" ht="12.75">
      <c r="C156" s="242"/>
      <c r="E156" s="242"/>
      <c r="F156" s="242"/>
    </row>
    <row r="157" spans="3:6" ht="12.75">
      <c r="C157" s="242"/>
      <c r="E157" s="242"/>
      <c r="F157" s="242"/>
    </row>
    <row r="158" spans="3:6" ht="12.75">
      <c r="C158" s="242"/>
      <c r="E158" s="242"/>
      <c r="F158" s="242"/>
    </row>
    <row r="159" spans="3:6" ht="12.75">
      <c r="C159" s="242"/>
      <c r="E159" s="242"/>
      <c r="F159" s="242"/>
    </row>
    <row r="160" spans="3:6" ht="12.75">
      <c r="C160" s="242"/>
      <c r="E160" s="242"/>
      <c r="F160" s="242"/>
    </row>
    <row r="161" spans="3:6" ht="12.75">
      <c r="C161" s="242"/>
      <c r="E161" s="242"/>
      <c r="F161" s="242"/>
    </row>
    <row r="162" spans="3:6" ht="12.75">
      <c r="C162" s="242"/>
      <c r="E162" s="242"/>
      <c r="F162" s="242"/>
    </row>
    <row r="163" spans="3:6" ht="12.75">
      <c r="C163" s="242"/>
      <c r="E163" s="242"/>
      <c r="F163" s="242"/>
    </row>
    <row r="164" spans="3:6" ht="12.75">
      <c r="C164" s="242"/>
      <c r="E164" s="242"/>
      <c r="F164" s="242"/>
    </row>
    <row r="165" spans="3:6" ht="12.75">
      <c r="C165" s="242"/>
      <c r="E165" s="242"/>
      <c r="F165" s="242"/>
    </row>
    <row r="166" spans="3:6" ht="12.75">
      <c r="C166" s="242"/>
      <c r="E166" s="242"/>
      <c r="F166" s="242"/>
    </row>
    <row r="167" spans="3:6" ht="12.75">
      <c r="C167" s="242"/>
      <c r="E167" s="242"/>
      <c r="F167" s="242"/>
    </row>
    <row r="168" spans="3:6" ht="12.75">
      <c r="C168" s="242"/>
      <c r="E168" s="242"/>
      <c r="F168" s="242"/>
    </row>
    <row r="169" spans="3:6" ht="12.75">
      <c r="C169" s="242"/>
      <c r="E169" s="242"/>
      <c r="F169" s="242"/>
    </row>
    <row r="170" spans="3:6" ht="12.75">
      <c r="C170" s="242"/>
      <c r="E170" s="242"/>
      <c r="F170" s="242"/>
    </row>
    <row r="171" spans="3:6" ht="12.75">
      <c r="C171" s="242"/>
      <c r="E171" s="242"/>
      <c r="F171" s="242"/>
    </row>
    <row r="172" spans="3:6" ht="12.75">
      <c r="C172" s="242"/>
      <c r="E172" s="242"/>
      <c r="F172" s="242"/>
    </row>
    <row r="173" spans="3:6" ht="12.75">
      <c r="C173" s="242"/>
      <c r="E173" s="242"/>
      <c r="F173" s="242"/>
    </row>
    <row r="174" spans="3:6" ht="12.75">
      <c r="C174" s="242"/>
      <c r="E174" s="242"/>
      <c r="F174" s="242"/>
    </row>
    <row r="175" spans="3:6" ht="12.75">
      <c r="C175" s="242"/>
      <c r="E175" s="242"/>
      <c r="F175" s="242"/>
    </row>
    <row r="176" spans="3:6" ht="12.75">
      <c r="C176" s="242"/>
      <c r="E176" s="242"/>
      <c r="F176" s="242"/>
    </row>
    <row r="177" spans="3:6" ht="12.75">
      <c r="C177" s="242"/>
      <c r="E177" s="242"/>
      <c r="F177" s="242"/>
    </row>
    <row r="178" spans="3:6" ht="12.75">
      <c r="C178" s="242"/>
      <c r="E178" s="242"/>
      <c r="F178" s="242"/>
    </row>
    <row r="179" spans="3:6" ht="12.75">
      <c r="C179" s="242"/>
      <c r="E179" s="242"/>
      <c r="F179" s="242"/>
    </row>
    <row r="180" spans="3:6" ht="12.75">
      <c r="C180" s="242"/>
      <c r="E180" s="242"/>
      <c r="F180" s="242"/>
    </row>
    <row r="181" spans="3:6" ht="12.75">
      <c r="C181" s="242"/>
      <c r="E181" s="242"/>
      <c r="F181" s="242"/>
    </row>
    <row r="182" spans="3:6" ht="12.75">
      <c r="C182" s="242"/>
      <c r="E182" s="242"/>
      <c r="F182" s="242"/>
    </row>
    <row r="183" spans="3:6" ht="12.75">
      <c r="C183" s="242"/>
      <c r="E183" s="242"/>
      <c r="F183" s="242"/>
    </row>
    <row r="184" spans="3:6" ht="12.75">
      <c r="C184" s="242"/>
      <c r="E184" s="242"/>
      <c r="F184" s="242"/>
    </row>
    <row r="185" spans="3:6" ht="12.75">
      <c r="C185" s="242"/>
      <c r="E185" s="242"/>
      <c r="F185" s="242"/>
    </row>
    <row r="186" spans="3:6" ht="12.75">
      <c r="C186" s="242"/>
      <c r="E186" s="242"/>
      <c r="F186" s="242"/>
    </row>
    <row r="187" spans="3:6" ht="12.75">
      <c r="C187" s="242"/>
      <c r="E187" s="242"/>
      <c r="F187" s="242"/>
    </row>
    <row r="188" spans="3:6" ht="12.75">
      <c r="C188" s="242"/>
      <c r="E188" s="242"/>
      <c r="F188" s="242"/>
    </row>
    <row r="189" spans="3:6" ht="12.75">
      <c r="C189" s="242"/>
      <c r="E189" s="242"/>
      <c r="F189" s="242"/>
    </row>
    <row r="190" spans="3:6" ht="12.75">
      <c r="C190" s="242"/>
      <c r="E190" s="242"/>
      <c r="F190" s="242"/>
    </row>
    <row r="191" spans="3:6" ht="12.75">
      <c r="C191" s="242"/>
      <c r="E191" s="242"/>
      <c r="F191" s="242"/>
    </row>
    <row r="192" spans="3:6" ht="12.75">
      <c r="C192" s="242"/>
      <c r="E192" s="242"/>
      <c r="F192" s="242"/>
    </row>
  </sheetData>
  <sheetProtection/>
  <mergeCells count="14">
    <mergeCell ref="A4:F4"/>
    <mergeCell ref="D7:D8"/>
    <mergeCell ref="B7:B8"/>
    <mergeCell ref="E6:F6"/>
    <mergeCell ref="D2:F2"/>
    <mergeCell ref="D3:F3"/>
    <mergeCell ref="A125:A126"/>
    <mergeCell ref="B125:B126"/>
    <mergeCell ref="C7:C8"/>
    <mergeCell ref="A7:A8"/>
    <mergeCell ref="A121:F121"/>
    <mergeCell ref="E7:F7"/>
    <mergeCell ref="A122:F122"/>
    <mergeCell ref="A123:F123"/>
  </mergeCells>
  <printOptions/>
  <pageMargins left="0.25" right="0.25" top="0.75" bottom="0.75" header="0.3" footer="0.3"/>
  <pageSetup firstPageNumber="1" useFirstPageNumber="1" horizontalDpi="600" verticalDpi="600" orientation="portrait" r:id="rId1"/>
  <headerFooter alignWithMargins="0">
    <oddFooter>&amp;CPage &amp;P&amp;RBudge2024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27"/>
  <sheetViews>
    <sheetView showGridLines="0" zoomScale="120" zoomScaleNormal="120" zoomScalePageLayoutView="0" workbookViewId="0" topLeftCell="A1">
      <selection activeCell="G3" sqref="G3:I3"/>
    </sheetView>
  </sheetViews>
  <sheetFormatPr defaultColWidth="9.140625" defaultRowHeight="12.75"/>
  <cols>
    <col min="1" max="1" width="5.140625" style="71" customWidth="1"/>
    <col min="2" max="2" width="5.28125" style="106" customWidth="1"/>
    <col min="3" max="3" width="4.57421875" style="107" customWidth="1"/>
    <col min="4" max="4" width="4.421875" style="108" customWidth="1"/>
    <col min="5" max="5" width="48.57421875" style="105" customWidth="1"/>
    <col min="6" max="6" width="13.28125" style="75" hidden="1" customWidth="1"/>
    <col min="7" max="7" width="10.421875" style="70" customWidth="1"/>
    <col min="8" max="8" width="11.421875" style="70" customWidth="1"/>
    <col min="9" max="9" width="12.7109375" style="70" bestFit="1" customWidth="1"/>
    <col min="10" max="16384" width="9.140625" style="70" customWidth="1"/>
  </cols>
  <sheetData>
    <row r="1" spans="1:9" ht="14.25" customHeight="1">
      <c r="A1" s="475" t="s">
        <v>1002</v>
      </c>
      <c r="B1" s="475"/>
      <c r="C1" s="475"/>
      <c r="D1" s="475"/>
      <c r="E1" s="475"/>
      <c r="F1" s="475"/>
      <c r="G1" s="475"/>
      <c r="H1" s="475"/>
      <c r="I1" s="475"/>
    </row>
    <row r="2" spans="1:9" ht="42" customHeight="1">
      <c r="A2" s="69"/>
      <c r="B2" s="69"/>
      <c r="C2" s="69"/>
      <c r="D2" s="69"/>
      <c r="E2" s="69"/>
      <c r="F2" s="69"/>
      <c r="G2" s="488" t="s">
        <v>1039</v>
      </c>
      <c r="H2" s="488"/>
      <c r="I2" s="488"/>
    </row>
    <row r="3" spans="1:9" ht="34.5" customHeight="1">
      <c r="A3" s="69"/>
      <c r="B3" s="69"/>
      <c r="C3" s="69"/>
      <c r="D3" s="69"/>
      <c r="E3" s="69"/>
      <c r="F3" s="69"/>
      <c r="G3" s="488" t="s">
        <v>1044</v>
      </c>
      <c r="H3" s="488"/>
      <c r="I3" s="488"/>
    </row>
    <row r="4" spans="1:9" ht="36.75" customHeight="1">
      <c r="A4" s="482" t="s">
        <v>539</v>
      </c>
      <c r="B4" s="482"/>
      <c r="C4" s="482"/>
      <c r="D4" s="482"/>
      <c r="E4" s="482"/>
      <c r="F4" s="482"/>
      <c r="G4" s="482"/>
      <c r="H4" s="482"/>
      <c r="I4" s="482"/>
    </row>
    <row r="5" spans="2:9" ht="17.25">
      <c r="B5" s="72"/>
      <c r="C5" s="73"/>
      <c r="D5" s="73"/>
      <c r="E5" s="74"/>
      <c r="H5" s="476" t="s">
        <v>534</v>
      </c>
      <c r="I5" s="476"/>
    </row>
    <row r="6" spans="1:9" s="77" customFormat="1" ht="25.5" customHeight="1">
      <c r="A6" s="477" t="s">
        <v>535</v>
      </c>
      <c r="B6" s="483" t="s">
        <v>536</v>
      </c>
      <c r="C6" s="485" t="s">
        <v>538</v>
      </c>
      <c r="D6" s="485" t="s">
        <v>537</v>
      </c>
      <c r="E6" s="478" t="s">
        <v>540</v>
      </c>
      <c r="F6" s="479" t="s">
        <v>255</v>
      </c>
      <c r="G6" s="480" t="s">
        <v>1000</v>
      </c>
      <c r="H6" s="486" t="s">
        <v>520</v>
      </c>
      <c r="I6" s="487"/>
    </row>
    <row r="7" spans="1:9" s="78" customFormat="1" ht="27">
      <c r="A7" s="477"/>
      <c r="B7" s="484"/>
      <c r="C7" s="484"/>
      <c r="D7" s="484"/>
      <c r="E7" s="478"/>
      <c r="F7" s="479"/>
      <c r="G7" s="481"/>
      <c r="H7" s="117" t="s">
        <v>521</v>
      </c>
      <c r="I7" s="117" t="s">
        <v>522</v>
      </c>
    </row>
    <row r="8" spans="1:9" s="79" customFormat="1" ht="17.25">
      <c r="A8" s="59">
        <v>1</v>
      </c>
      <c r="B8" s="59">
        <v>2</v>
      </c>
      <c r="C8" s="59">
        <v>3</v>
      </c>
      <c r="D8" s="59">
        <v>4</v>
      </c>
      <c r="E8" s="59">
        <v>5</v>
      </c>
      <c r="F8" s="59"/>
      <c r="G8" s="59">
        <v>6</v>
      </c>
      <c r="H8" s="59">
        <v>7</v>
      </c>
      <c r="I8" s="59">
        <v>8</v>
      </c>
    </row>
    <row r="9" spans="1:9" s="84" customFormat="1" ht="15.75" customHeight="1">
      <c r="A9" s="60">
        <v>2000</v>
      </c>
      <c r="B9" s="80" t="s">
        <v>256</v>
      </c>
      <c r="C9" s="81" t="s">
        <v>257</v>
      </c>
      <c r="D9" s="82" t="s">
        <v>257</v>
      </c>
      <c r="E9" s="83" t="s">
        <v>589</v>
      </c>
      <c r="F9" s="76"/>
      <c r="G9" s="50">
        <f aca="true" t="shared" si="0" ref="G9:G72">SUM(H9:I9)</f>
        <v>2869894.1</v>
      </c>
      <c r="H9" s="50">
        <f>SUM(H10,H35,H46,H64,H107,H120,H133,H155,H178,H200,H221)</f>
        <v>776045</v>
      </c>
      <c r="I9" s="50">
        <f>SUM(I10,I35,I46,I64,I107,I120,I133,I155,I178,I200,I221)</f>
        <v>2093849.1</v>
      </c>
    </row>
    <row r="10" spans="1:9" s="86" customFormat="1" ht="24.75" customHeight="1">
      <c r="A10" s="60">
        <v>2100</v>
      </c>
      <c r="B10" s="59" t="s">
        <v>145</v>
      </c>
      <c r="C10" s="59" t="s">
        <v>120</v>
      </c>
      <c r="D10" s="59" t="s">
        <v>120</v>
      </c>
      <c r="E10" s="83" t="s">
        <v>590</v>
      </c>
      <c r="F10" s="85" t="s">
        <v>258</v>
      </c>
      <c r="G10" s="50">
        <f t="shared" si="0"/>
        <v>539929.4</v>
      </c>
      <c r="H10" s="50">
        <f>SUM(H11+H15+H18+H22+H24+H26+H28+H30)</f>
        <v>340929.4</v>
      </c>
      <c r="I10" s="50">
        <f>SUM(I11+I15+I18+I22+I24+I26+I28+I30)</f>
        <v>199000</v>
      </c>
    </row>
    <row r="11" spans="1:9" s="89" customFormat="1" ht="40.5" customHeight="1">
      <c r="A11" s="60">
        <v>2110</v>
      </c>
      <c r="B11" s="59" t="s">
        <v>145</v>
      </c>
      <c r="C11" s="59" t="s">
        <v>121</v>
      </c>
      <c r="D11" s="59" t="s">
        <v>120</v>
      </c>
      <c r="E11" s="87" t="s">
        <v>591</v>
      </c>
      <c r="F11" s="88" t="s">
        <v>259</v>
      </c>
      <c r="G11" s="50">
        <f t="shared" si="0"/>
        <v>399489.4</v>
      </c>
      <c r="H11" s="50">
        <f>SUM(H12:H15)</f>
        <v>304489.4</v>
      </c>
      <c r="I11" s="50">
        <f>SUM(I12:I15)</f>
        <v>95000</v>
      </c>
    </row>
    <row r="12" spans="1:9" ht="25.5" customHeight="1">
      <c r="A12" s="60">
        <v>2111</v>
      </c>
      <c r="B12" s="57" t="s">
        <v>145</v>
      </c>
      <c r="C12" s="57" t="s">
        <v>121</v>
      </c>
      <c r="D12" s="57" t="s">
        <v>121</v>
      </c>
      <c r="E12" s="90" t="s">
        <v>592</v>
      </c>
      <c r="F12" s="91" t="s">
        <v>260</v>
      </c>
      <c r="G12" s="50">
        <f t="shared" si="0"/>
        <v>397489.4</v>
      </c>
      <c r="H12" s="50">
        <f>'Հատված 6'!H13</f>
        <v>302489.4</v>
      </c>
      <c r="I12" s="50">
        <f>'Հատված 6'!I13</f>
        <v>95000</v>
      </c>
    </row>
    <row r="13" spans="1:9" ht="18" customHeight="1">
      <c r="A13" s="60">
        <v>2112</v>
      </c>
      <c r="B13" s="57" t="s">
        <v>145</v>
      </c>
      <c r="C13" s="57" t="s">
        <v>121</v>
      </c>
      <c r="D13" s="57" t="s">
        <v>122</v>
      </c>
      <c r="E13" s="90" t="s">
        <v>593</v>
      </c>
      <c r="F13" s="91" t="s">
        <v>261</v>
      </c>
      <c r="G13" s="50">
        <f t="shared" si="0"/>
        <v>0</v>
      </c>
      <c r="H13" s="50">
        <v>0</v>
      </c>
      <c r="I13" s="50">
        <v>0</v>
      </c>
    </row>
    <row r="14" spans="1:9" ht="13.5" customHeight="1">
      <c r="A14" s="60">
        <v>2113</v>
      </c>
      <c r="B14" s="57" t="s">
        <v>145</v>
      </c>
      <c r="C14" s="57" t="s">
        <v>121</v>
      </c>
      <c r="D14" s="57" t="s">
        <v>103</v>
      </c>
      <c r="E14" s="90" t="s">
        <v>594</v>
      </c>
      <c r="F14" s="91" t="s">
        <v>262</v>
      </c>
      <c r="G14" s="50">
        <f t="shared" si="0"/>
        <v>2000</v>
      </c>
      <c r="H14" s="50">
        <f>'Հատված 6'!H41</f>
        <v>2000</v>
      </c>
      <c r="I14" s="50">
        <v>0</v>
      </c>
    </row>
    <row r="15" spans="1:9" ht="15" customHeight="1">
      <c r="A15" s="60">
        <v>2120</v>
      </c>
      <c r="B15" s="59" t="s">
        <v>145</v>
      </c>
      <c r="C15" s="59" t="s">
        <v>122</v>
      </c>
      <c r="D15" s="59" t="s">
        <v>120</v>
      </c>
      <c r="E15" s="87" t="s">
        <v>595</v>
      </c>
      <c r="F15" s="92" t="s">
        <v>264</v>
      </c>
      <c r="G15" s="50">
        <f t="shared" si="0"/>
        <v>0</v>
      </c>
      <c r="H15" s="50">
        <f>SUM(H16:H17)</f>
        <v>0</v>
      </c>
      <c r="I15" s="50">
        <f>SUM(I16:I17)</f>
        <v>0</v>
      </c>
    </row>
    <row r="16" spans="1:9" ht="19.5" customHeight="1">
      <c r="A16" s="60">
        <v>2121</v>
      </c>
      <c r="B16" s="57" t="s">
        <v>145</v>
      </c>
      <c r="C16" s="57" t="s">
        <v>122</v>
      </c>
      <c r="D16" s="57" t="s">
        <v>121</v>
      </c>
      <c r="E16" s="93" t="s">
        <v>596</v>
      </c>
      <c r="F16" s="91" t="s">
        <v>265</v>
      </c>
      <c r="G16" s="50">
        <f t="shared" si="0"/>
        <v>0</v>
      </c>
      <c r="H16" s="50">
        <v>0</v>
      </c>
      <c r="I16" s="50">
        <v>0</v>
      </c>
    </row>
    <row r="17" spans="1:9" ht="25.5" customHeight="1">
      <c r="A17" s="60">
        <v>2122</v>
      </c>
      <c r="B17" s="57" t="s">
        <v>145</v>
      </c>
      <c r="C17" s="57" t="s">
        <v>122</v>
      </c>
      <c r="D17" s="57" t="s">
        <v>122</v>
      </c>
      <c r="E17" s="90" t="s">
        <v>597</v>
      </c>
      <c r="F17" s="91" t="s">
        <v>266</v>
      </c>
      <c r="G17" s="50">
        <f t="shared" si="0"/>
        <v>0</v>
      </c>
      <c r="H17" s="50">
        <v>0</v>
      </c>
      <c r="I17" s="50">
        <v>0</v>
      </c>
    </row>
    <row r="18" spans="1:9" ht="16.5" customHeight="1">
      <c r="A18" s="60">
        <v>2130</v>
      </c>
      <c r="B18" s="59" t="s">
        <v>145</v>
      </c>
      <c r="C18" s="59" t="s">
        <v>103</v>
      </c>
      <c r="D18" s="59" t="s">
        <v>120</v>
      </c>
      <c r="E18" s="87" t="s">
        <v>598</v>
      </c>
      <c r="F18" s="94" t="s">
        <v>267</v>
      </c>
      <c r="G18" s="50">
        <f t="shared" si="0"/>
        <v>7000</v>
      </c>
      <c r="H18" s="50">
        <f>SUM(H19:H21)</f>
        <v>7000</v>
      </c>
      <c r="I18" s="50">
        <f>SUM(I19:I21)</f>
        <v>0</v>
      </c>
    </row>
    <row r="19" spans="1:9" ht="25.5" customHeight="1">
      <c r="A19" s="60">
        <v>2131</v>
      </c>
      <c r="B19" s="57" t="s">
        <v>145</v>
      </c>
      <c r="C19" s="57" t="s">
        <v>103</v>
      </c>
      <c r="D19" s="57" t="s">
        <v>121</v>
      </c>
      <c r="E19" s="90" t="s">
        <v>599</v>
      </c>
      <c r="F19" s="91" t="s">
        <v>268</v>
      </c>
      <c r="G19" s="50">
        <f t="shared" si="0"/>
        <v>0</v>
      </c>
      <c r="H19" s="50">
        <v>0</v>
      </c>
      <c r="I19" s="50">
        <v>0</v>
      </c>
    </row>
    <row r="20" spans="1:9" ht="25.5" customHeight="1">
      <c r="A20" s="60">
        <v>2132</v>
      </c>
      <c r="B20" s="57" t="s">
        <v>145</v>
      </c>
      <c r="C20" s="57">
        <v>3</v>
      </c>
      <c r="D20" s="57">
        <v>2</v>
      </c>
      <c r="E20" s="90" t="s">
        <v>600</v>
      </c>
      <c r="F20" s="91" t="s">
        <v>269</v>
      </c>
      <c r="G20" s="50">
        <f t="shared" si="0"/>
        <v>0</v>
      </c>
      <c r="H20" s="50">
        <v>0</v>
      </c>
      <c r="I20" s="50">
        <v>0</v>
      </c>
    </row>
    <row r="21" spans="1:9" ht="14.25" customHeight="1">
      <c r="A21" s="60">
        <v>2133</v>
      </c>
      <c r="B21" s="57" t="s">
        <v>145</v>
      </c>
      <c r="C21" s="57">
        <v>3</v>
      </c>
      <c r="D21" s="57">
        <v>3</v>
      </c>
      <c r="E21" s="90" t="s">
        <v>601</v>
      </c>
      <c r="F21" s="91" t="s">
        <v>270</v>
      </c>
      <c r="G21" s="50">
        <f t="shared" si="0"/>
        <v>7000</v>
      </c>
      <c r="H21" s="50">
        <f>'Հատված 6'!H59</f>
        <v>7000</v>
      </c>
      <c r="I21" s="50">
        <v>0</v>
      </c>
    </row>
    <row r="22" spans="1:9" ht="33">
      <c r="A22" s="60">
        <v>2140</v>
      </c>
      <c r="B22" s="59" t="s">
        <v>145</v>
      </c>
      <c r="C22" s="59">
        <v>4</v>
      </c>
      <c r="D22" s="59">
        <v>0</v>
      </c>
      <c r="E22" s="87" t="s">
        <v>602</v>
      </c>
      <c r="F22" s="88" t="s">
        <v>271</v>
      </c>
      <c r="G22" s="50">
        <f t="shared" si="0"/>
        <v>0</v>
      </c>
      <c r="H22" s="50">
        <f>SUM(H23)</f>
        <v>0</v>
      </c>
      <c r="I22" s="50">
        <f>SUM(I23)</f>
        <v>0</v>
      </c>
    </row>
    <row r="23" spans="1:9" ht="15" customHeight="1">
      <c r="A23" s="60">
        <v>2141</v>
      </c>
      <c r="B23" s="57" t="s">
        <v>145</v>
      </c>
      <c r="C23" s="57">
        <v>4</v>
      </c>
      <c r="D23" s="57">
        <v>1</v>
      </c>
      <c r="E23" s="90" t="s">
        <v>603</v>
      </c>
      <c r="F23" s="95" t="s">
        <v>272</v>
      </c>
      <c r="G23" s="50">
        <f t="shared" si="0"/>
        <v>0</v>
      </c>
      <c r="H23" s="50">
        <v>0</v>
      </c>
      <c r="I23" s="50">
        <v>0</v>
      </c>
    </row>
    <row r="24" spans="1:9" ht="36" customHeight="1">
      <c r="A24" s="60">
        <v>2150</v>
      </c>
      <c r="B24" s="59" t="s">
        <v>145</v>
      </c>
      <c r="C24" s="59">
        <v>5</v>
      </c>
      <c r="D24" s="59">
        <v>0</v>
      </c>
      <c r="E24" s="87" t="s">
        <v>604</v>
      </c>
      <c r="F24" s="88" t="s">
        <v>273</v>
      </c>
      <c r="G24" s="50">
        <f t="shared" si="0"/>
        <v>0</v>
      </c>
      <c r="H24" s="50">
        <f>SUM(H25)</f>
        <v>0</v>
      </c>
      <c r="I24" s="50">
        <f>SUM(I25)</f>
        <v>0</v>
      </c>
    </row>
    <row r="25" spans="1:9" ht="24.75" customHeight="1">
      <c r="A25" s="60">
        <v>2151</v>
      </c>
      <c r="B25" s="57" t="s">
        <v>145</v>
      </c>
      <c r="C25" s="57">
        <v>5</v>
      </c>
      <c r="D25" s="57">
        <v>1</v>
      </c>
      <c r="E25" s="90" t="s">
        <v>605</v>
      </c>
      <c r="F25" s="95" t="s">
        <v>274</v>
      </c>
      <c r="G25" s="50">
        <f t="shared" si="0"/>
        <v>0</v>
      </c>
      <c r="H25" s="50">
        <v>0</v>
      </c>
      <c r="I25" s="50">
        <v>0</v>
      </c>
    </row>
    <row r="26" spans="1:9" ht="34.5" customHeight="1">
      <c r="A26" s="60">
        <v>2160</v>
      </c>
      <c r="B26" s="59" t="s">
        <v>145</v>
      </c>
      <c r="C26" s="59">
        <v>6</v>
      </c>
      <c r="D26" s="59">
        <v>0</v>
      </c>
      <c r="E26" s="87" t="s">
        <v>606</v>
      </c>
      <c r="F26" s="88" t="s">
        <v>275</v>
      </c>
      <c r="G26" s="50">
        <f t="shared" si="0"/>
        <v>133440</v>
      </c>
      <c r="H26" s="50">
        <f>SUM(H27)</f>
        <v>29440</v>
      </c>
      <c r="I26" s="50">
        <f>SUM(I27)</f>
        <v>104000</v>
      </c>
    </row>
    <row r="27" spans="1:9" ht="24.75" customHeight="1">
      <c r="A27" s="60">
        <v>2161</v>
      </c>
      <c r="B27" s="57" t="s">
        <v>145</v>
      </c>
      <c r="C27" s="57">
        <v>6</v>
      </c>
      <c r="D27" s="57">
        <v>1</v>
      </c>
      <c r="E27" s="90" t="s">
        <v>607</v>
      </c>
      <c r="F27" s="91" t="s">
        <v>276</v>
      </c>
      <c r="G27" s="50">
        <f t="shared" si="0"/>
        <v>133440</v>
      </c>
      <c r="H27" s="50">
        <f>'Հատված 6'!H73</f>
        <v>29440</v>
      </c>
      <c r="I27" s="50">
        <f>'Հատված 6'!I73</f>
        <v>104000</v>
      </c>
    </row>
    <row r="28" spans="1:9" ht="17.25">
      <c r="A28" s="60">
        <v>2170</v>
      </c>
      <c r="B28" s="59" t="s">
        <v>145</v>
      </c>
      <c r="C28" s="59">
        <v>7</v>
      </c>
      <c r="D28" s="59">
        <v>0</v>
      </c>
      <c r="E28" s="87" t="s">
        <v>608</v>
      </c>
      <c r="F28" s="91"/>
      <c r="G28" s="50">
        <f t="shared" si="0"/>
        <v>0</v>
      </c>
      <c r="H28" s="50">
        <f>SUM(H30)</f>
        <v>0</v>
      </c>
      <c r="I28" s="50">
        <f>SUM(I30)</f>
        <v>0</v>
      </c>
    </row>
    <row r="29" spans="1:9" ht="17.25">
      <c r="A29" s="60">
        <v>2171</v>
      </c>
      <c r="B29" s="57" t="s">
        <v>145</v>
      </c>
      <c r="C29" s="57">
        <v>7</v>
      </c>
      <c r="D29" s="57">
        <v>1</v>
      </c>
      <c r="E29" s="90" t="s">
        <v>609</v>
      </c>
      <c r="F29" s="91"/>
      <c r="G29" s="50">
        <f t="shared" si="0"/>
        <v>0</v>
      </c>
      <c r="H29" s="50">
        <v>0</v>
      </c>
      <c r="I29" s="50">
        <v>0</v>
      </c>
    </row>
    <row r="30" spans="1:9" ht="38.25" customHeight="1">
      <c r="A30" s="60">
        <v>2180</v>
      </c>
      <c r="B30" s="59" t="s">
        <v>145</v>
      </c>
      <c r="C30" s="59">
        <v>8</v>
      </c>
      <c r="D30" s="59">
        <v>0</v>
      </c>
      <c r="E30" s="87" t="s">
        <v>610</v>
      </c>
      <c r="F30" s="88" t="s">
        <v>277</v>
      </c>
      <c r="G30" s="50">
        <f t="shared" si="0"/>
        <v>0</v>
      </c>
      <c r="H30" s="50">
        <f>SUM(H31)</f>
        <v>0</v>
      </c>
      <c r="I30" s="50">
        <f>SUM(I31)</f>
        <v>0</v>
      </c>
    </row>
    <row r="31" spans="1:9" ht="37.5" customHeight="1">
      <c r="A31" s="60">
        <v>2181</v>
      </c>
      <c r="B31" s="57" t="s">
        <v>145</v>
      </c>
      <c r="C31" s="57">
        <v>8</v>
      </c>
      <c r="D31" s="57">
        <v>1</v>
      </c>
      <c r="E31" s="90" t="s">
        <v>610</v>
      </c>
      <c r="F31" s="95" t="s">
        <v>278</v>
      </c>
      <c r="G31" s="50">
        <f t="shared" si="0"/>
        <v>0</v>
      </c>
      <c r="H31" s="50">
        <v>0</v>
      </c>
      <c r="I31" s="50">
        <f>SUM(I33:I35)</f>
        <v>0</v>
      </c>
    </row>
    <row r="32" spans="1:9" ht="17.25">
      <c r="A32" s="60">
        <v>2182</v>
      </c>
      <c r="B32" s="57" t="s">
        <v>145</v>
      </c>
      <c r="C32" s="57">
        <v>8</v>
      </c>
      <c r="D32" s="57">
        <v>1</v>
      </c>
      <c r="E32" s="90" t="s">
        <v>611</v>
      </c>
      <c r="F32" s="95"/>
      <c r="G32" s="50">
        <f t="shared" si="0"/>
        <v>0</v>
      </c>
      <c r="H32" s="50">
        <v>0</v>
      </c>
      <c r="I32" s="50">
        <f>SUM(I34:I36)</f>
        <v>0</v>
      </c>
    </row>
    <row r="33" spans="1:9" ht="15" customHeight="1">
      <c r="A33" s="60">
        <v>2183</v>
      </c>
      <c r="B33" s="57" t="s">
        <v>145</v>
      </c>
      <c r="C33" s="57">
        <v>8</v>
      </c>
      <c r="D33" s="57">
        <v>1</v>
      </c>
      <c r="E33" s="90" t="s">
        <v>612</v>
      </c>
      <c r="F33" s="95"/>
      <c r="G33" s="50">
        <f t="shared" si="0"/>
        <v>0</v>
      </c>
      <c r="H33" s="50">
        <v>0</v>
      </c>
      <c r="I33" s="50">
        <f>SUM(I35:I37)</f>
        <v>0</v>
      </c>
    </row>
    <row r="34" spans="1:9" ht="27">
      <c r="A34" s="60">
        <v>2184</v>
      </c>
      <c r="B34" s="57" t="s">
        <v>145</v>
      </c>
      <c r="C34" s="57">
        <v>8</v>
      </c>
      <c r="D34" s="57">
        <v>1</v>
      </c>
      <c r="E34" s="90" t="s">
        <v>613</v>
      </c>
      <c r="F34" s="95"/>
      <c r="G34" s="50">
        <f t="shared" si="0"/>
        <v>0</v>
      </c>
      <c r="H34" s="50">
        <v>0</v>
      </c>
      <c r="I34" s="50">
        <f>SUM(I36:I38)</f>
        <v>0</v>
      </c>
    </row>
    <row r="35" spans="1:9" s="86" customFormat="1" ht="14.25" customHeight="1">
      <c r="A35" s="60">
        <v>2200</v>
      </c>
      <c r="B35" s="59" t="s">
        <v>146</v>
      </c>
      <c r="C35" s="59">
        <v>0</v>
      </c>
      <c r="D35" s="59">
        <v>0</v>
      </c>
      <c r="E35" s="83" t="s">
        <v>614</v>
      </c>
      <c r="F35" s="96" t="s">
        <v>279</v>
      </c>
      <c r="G35" s="50">
        <f t="shared" si="0"/>
        <v>3300</v>
      </c>
      <c r="H35" s="50">
        <f>SUM(H36+H38+H42+H44)</f>
        <v>3300</v>
      </c>
      <c r="I35" s="50">
        <f>SUM(I38+I40+I42+I44)</f>
        <v>0</v>
      </c>
    </row>
    <row r="36" spans="1:9" ht="15.75" customHeight="1">
      <c r="A36" s="60">
        <v>2210</v>
      </c>
      <c r="B36" s="59" t="s">
        <v>146</v>
      </c>
      <c r="C36" s="57">
        <v>1</v>
      </c>
      <c r="D36" s="57">
        <v>0</v>
      </c>
      <c r="E36" s="87" t="s">
        <v>615</v>
      </c>
      <c r="F36" s="97" t="s">
        <v>280</v>
      </c>
      <c r="G36" s="50">
        <f t="shared" si="0"/>
        <v>0</v>
      </c>
      <c r="H36" s="50">
        <f>SUM(H37)</f>
        <v>0</v>
      </c>
      <c r="I36" s="50">
        <f>SUM(I37)</f>
        <v>0</v>
      </c>
    </row>
    <row r="37" spans="1:9" ht="15.75" customHeight="1">
      <c r="A37" s="60">
        <v>2211</v>
      </c>
      <c r="B37" s="57" t="s">
        <v>146</v>
      </c>
      <c r="C37" s="57">
        <v>1</v>
      </c>
      <c r="D37" s="57">
        <v>1</v>
      </c>
      <c r="E37" s="90" t="s">
        <v>616</v>
      </c>
      <c r="F37" s="95" t="s">
        <v>281</v>
      </c>
      <c r="G37" s="50">
        <f t="shared" si="0"/>
        <v>0</v>
      </c>
      <c r="H37" s="50">
        <f>'Հատված 6'!H94</f>
        <v>0</v>
      </c>
      <c r="I37" s="50"/>
    </row>
    <row r="38" spans="1:9" ht="15.75" customHeight="1">
      <c r="A38" s="60">
        <v>2220</v>
      </c>
      <c r="B38" s="59" t="s">
        <v>146</v>
      </c>
      <c r="C38" s="59">
        <v>2</v>
      </c>
      <c r="D38" s="59">
        <v>0</v>
      </c>
      <c r="E38" s="87" t="s">
        <v>617</v>
      </c>
      <c r="F38" s="97" t="s">
        <v>282</v>
      </c>
      <c r="G38" s="50">
        <f t="shared" si="0"/>
        <v>2300</v>
      </c>
      <c r="H38" s="50">
        <f>SUM(H39)</f>
        <v>2300</v>
      </c>
      <c r="I38" s="50">
        <f>SUM(I39)</f>
        <v>0</v>
      </c>
    </row>
    <row r="39" spans="1:9" ht="15.75" customHeight="1">
      <c r="A39" s="60">
        <v>2221</v>
      </c>
      <c r="B39" s="57" t="s">
        <v>146</v>
      </c>
      <c r="C39" s="57">
        <v>2</v>
      </c>
      <c r="D39" s="57">
        <v>1</v>
      </c>
      <c r="E39" s="90" t="s">
        <v>618</v>
      </c>
      <c r="F39" s="95" t="s">
        <v>283</v>
      </c>
      <c r="G39" s="50">
        <f t="shared" si="0"/>
        <v>2300</v>
      </c>
      <c r="H39" s="50">
        <f>'Հատված 6'!H98</f>
        <v>2300</v>
      </c>
      <c r="I39" s="50"/>
    </row>
    <row r="40" spans="1:9" ht="15.75" customHeight="1">
      <c r="A40" s="60">
        <v>2230</v>
      </c>
      <c r="B40" s="59" t="s">
        <v>146</v>
      </c>
      <c r="C40" s="57">
        <v>3</v>
      </c>
      <c r="D40" s="57">
        <v>0</v>
      </c>
      <c r="E40" s="87" t="s">
        <v>619</v>
      </c>
      <c r="F40" s="97" t="s">
        <v>284</v>
      </c>
      <c r="G40" s="50">
        <f t="shared" si="0"/>
        <v>0</v>
      </c>
      <c r="H40" s="50">
        <f>SUM(H41)</f>
        <v>0</v>
      </c>
      <c r="I40" s="50">
        <f>SUM(I41)</f>
        <v>0</v>
      </c>
    </row>
    <row r="41" spans="1:9" ht="13.5" customHeight="1">
      <c r="A41" s="60">
        <v>2231</v>
      </c>
      <c r="B41" s="57" t="s">
        <v>146</v>
      </c>
      <c r="C41" s="57">
        <v>3</v>
      </c>
      <c r="D41" s="57">
        <v>1</v>
      </c>
      <c r="E41" s="90" t="s">
        <v>620</v>
      </c>
      <c r="F41" s="95" t="s">
        <v>285</v>
      </c>
      <c r="G41" s="50">
        <f t="shared" si="0"/>
        <v>0</v>
      </c>
      <c r="H41" s="50">
        <v>0</v>
      </c>
      <c r="I41" s="50">
        <v>0</v>
      </c>
    </row>
    <row r="42" spans="1:9" ht="36.75" customHeight="1">
      <c r="A42" s="60">
        <v>2240</v>
      </c>
      <c r="B42" s="59" t="s">
        <v>146</v>
      </c>
      <c r="C42" s="59">
        <v>4</v>
      </c>
      <c r="D42" s="59">
        <v>0</v>
      </c>
      <c r="E42" s="87" t="s">
        <v>621</v>
      </c>
      <c r="F42" s="88" t="s">
        <v>286</v>
      </c>
      <c r="G42" s="50">
        <f t="shared" si="0"/>
        <v>0</v>
      </c>
      <c r="H42" s="50">
        <f>SUM(H43)</f>
        <v>0</v>
      </c>
      <c r="I42" s="50">
        <f>SUM(I43)</f>
        <v>0</v>
      </c>
    </row>
    <row r="43" spans="1:9" ht="33">
      <c r="A43" s="60">
        <v>2241</v>
      </c>
      <c r="B43" s="57" t="s">
        <v>146</v>
      </c>
      <c r="C43" s="57">
        <v>4</v>
      </c>
      <c r="D43" s="57">
        <v>1</v>
      </c>
      <c r="E43" s="90" t="s">
        <v>621</v>
      </c>
      <c r="F43" s="95" t="s">
        <v>286</v>
      </c>
      <c r="G43" s="50">
        <f t="shared" si="0"/>
        <v>0</v>
      </c>
      <c r="H43" s="50">
        <v>0</v>
      </c>
      <c r="I43" s="50">
        <v>0</v>
      </c>
    </row>
    <row r="44" spans="1:9" ht="25.5" customHeight="1">
      <c r="A44" s="60">
        <v>2250</v>
      </c>
      <c r="B44" s="59" t="s">
        <v>146</v>
      </c>
      <c r="C44" s="59">
        <v>5</v>
      </c>
      <c r="D44" s="59">
        <v>0</v>
      </c>
      <c r="E44" s="87" t="s">
        <v>622</v>
      </c>
      <c r="F44" s="88" t="s">
        <v>287</v>
      </c>
      <c r="G44" s="50">
        <f t="shared" si="0"/>
        <v>1000</v>
      </c>
      <c r="H44" s="50">
        <f>SUM(H45)</f>
        <v>1000</v>
      </c>
      <c r="I44" s="50">
        <f>SUM(I46)</f>
        <v>0</v>
      </c>
    </row>
    <row r="45" spans="1:9" ht="15.75" customHeight="1">
      <c r="A45" s="60">
        <v>2251</v>
      </c>
      <c r="B45" s="57" t="s">
        <v>146</v>
      </c>
      <c r="C45" s="57">
        <v>5</v>
      </c>
      <c r="D45" s="57">
        <v>1</v>
      </c>
      <c r="E45" s="90" t="s">
        <v>623</v>
      </c>
      <c r="F45" s="95" t="s">
        <v>288</v>
      </c>
      <c r="G45" s="50">
        <f t="shared" si="0"/>
        <v>1000</v>
      </c>
      <c r="H45" s="50">
        <f>'Հատված 6'!H110</f>
        <v>1000</v>
      </c>
      <c r="I45" s="50">
        <v>0</v>
      </c>
    </row>
    <row r="46" spans="1:9" s="86" customFormat="1" ht="36.75" customHeight="1">
      <c r="A46" s="60">
        <v>2300</v>
      </c>
      <c r="B46" s="59" t="s">
        <v>147</v>
      </c>
      <c r="C46" s="59">
        <v>0</v>
      </c>
      <c r="D46" s="59">
        <v>0</v>
      </c>
      <c r="E46" s="83" t="s">
        <v>624</v>
      </c>
      <c r="F46" s="96" t="s">
        <v>289</v>
      </c>
      <c r="G46" s="50">
        <f t="shared" si="0"/>
        <v>1000</v>
      </c>
      <c r="H46" s="50">
        <f>SUM(H47+H51+H53+H56+H58+H60+H62)</f>
        <v>1000</v>
      </c>
      <c r="I46" s="50">
        <f>SUM(I47+I51+I53+I56+I58+I60+I62)</f>
        <v>0</v>
      </c>
    </row>
    <row r="47" spans="1:9" ht="15.75" customHeight="1">
      <c r="A47" s="60">
        <v>2310</v>
      </c>
      <c r="B47" s="59" t="s">
        <v>147</v>
      </c>
      <c r="C47" s="59">
        <v>1</v>
      </c>
      <c r="D47" s="59">
        <v>0</v>
      </c>
      <c r="E47" s="87" t="s">
        <v>625</v>
      </c>
      <c r="F47" s="88" t="s">
        <v>290</v>
      </c>
      <c r="G47" s="50">
        <f t="shared" si="0"/>
        <v>0</v>
      </c>
      <c r="H47" s="50">
        <f>SUM(H48:H50)</f>
        <v>0</v>
      </c>
      <c r="I47" s="50">
        <f>SUM(I48:I50)</f>
        <v>0</v>
      </c>
    </row>
    <row r="48" spans="1:9" ht="15" customHeight="1">
      <c r="A48" s="60">
        <v>2311</v>
      </c>
      <c r="B48" s="57" t="s">
        <v>147</v>
      </c>
      <c r="C48" s="57">
        <v>1</v>
      </c>
      <c r="D48" s="57">
        <v>1</v>
      </c>
      <c r="E48" s="90" t="s">
        <v>626</v>
      </c>
      <c r="F48" s="95" t="s">
        <v>291</v>
      </c>
      <c r="G48" s="50">
        <f t="shared" si="0"/>
        <v>0</v>
      </c>
      <c r="H48" s="50">
        <v>0</v>
      </c>
      <c r="I48" s="50">
        <v>0</v>
      </c>
    </row>
    <row r="49" spans="1:9" ht="15" customHeight="1">
      <c r="A49" s="60">
        <v>2312</v>
      </c>
      <c r="B49" s="57" t="s">
        <v>147</v>
      </c>
      <c r="C49" s="57">
        <v>1</v>
      </c>
      <c r="D49" s="57">
        <v>2</v>
      </c>
      <c r="E49" s="90" t="s">
        <v>627</v>
      </c>
      <c r="F49" s="95"/>
      <c r="G49" s="50">
        <f t="shared" si="0"/>
        <v>0</v>
      </c>
      <c r="H49" s="50">
        <v>0</v>
      </c>
      <c r="I49" s="50">
        <v>0</v>
      </c>
    </row>
    <row r="50" spans="1:9" ht="15" customHeight="1">
      <c r="A50" s="60">
        <v>2313</v>
      </c>
      <c r="B50" s="57" t="s">
        <v>147</v>
      </c>
      <c r="C50" s="57">
        <v>1</v>
      </c>
      <c r="D50" s="57">
        <v>3</v>
      </c>
      <c r="E50" s="90" t="s">
        <v>628</v>
      </c>
      <c r="F50" s="95"/>
      <c r="G50" s="50">
        <f t="shared" si="0"/>
        <v>0</v>
      </c>
      <c r="H50" s="50">
        <v>0</v>
      </c>
      <c r="I50" s="50">
        <v>0</v>
      </c>
    </row>
    <row r="51" spans="1:9" ht="15" customHeight="1">
      <c r="A51" s="60">
        <v>2320</v>
      </c>
      <c r="B51" s="59" t="s">
        <v>147</v>
      </c>
      <c r="C51" s="59">
        <v>2</v>
      </c>
      <c r="D51" s="59">
        <v>0</v>
      </c>
      <c r="E51" s="87" t="s">
        <v>629</v>
      </c>
      <c r="F51" s="88" t="s">
        <v>292</v>
      </c>
      <c r="G51" s="50">
        <f t="shared" si="0"/>
        <v>1000</v>
      </c>
      <c r="H51" s="50">
        <f>SUM(H52)</f>
        <v>1000</v>
      </c>
      <c r="I51" s="50">
        <f>SUM(I52)</f>
        <v>0</v>
      </c>
    </row>
    <row r="52" spans="1:9" ht="15" customHeight="1">
      <c r="A52" s="60">
        <v>2321</v>
      </c>
      <c r="B52" s="57" t="s">
        <v>147</v>
      </c>
      <c r="C52" s="57">
        <v>2</v>
      </c>
      <c r="D52" s="57">
        <v>1</v>
      </c>
      <c r="E52" s="90" t="s">
        <v>630</v>
      </c>
      <c r="F52" s="95" t="s">
        <v>293</v>
      </c>
      <c r="G52" s="50">
        <f t="shared" si="0"/>
        <v>1000</v>
      </c>
      <c r="H52" s="50">
        <f>'Հատված 6'!H126</f>
        <v>1000</v>
      </c>
      <c r="I52" s="50"/>
    </row>
    <row r="53" spans="1:9" ht="27">
      <c r="A53" s="60">
        <v>2330</v>
      </c>
      <c r="B53" s="59" t="s">
        <v>147</v>
      </c>
      <c r="C53" s="59">
        <v>3</v>
      </c>
      <c r="D53" s="59">
        <v>0</v>
      </c>
      <c r="E53" s="87" t="s">
        <v>631</v>
      </c>
      <c r="F53" s="88" t="s">
        <v>294</v>
      </c>
      <c r="G53" s="50">
        <f t="shared" si="0"/>
        <v>0</v>
      </c>
      <c r="H53" s="50">
        <f>SUM(H54:H55)</f>
        <v>0</v>
      </c>
      <c r="I53" s="50">
        <f>SUM(I54:I55)</f>
        <v>0</v>
      </c>
    </row>
    <row r="54" spans="1:9" ht="17.25">
      <c r="A54" s="60">
        <v>2331</v>
      </c>
      <c r="B54" s="57" t="s">
        <v>147</v>
      </c>
      <c r="C54" s="57">
        <v>3</v>
      </c>
      <c r="D54" s="57">
        <v>1</v>
      </c>
      <c r="E54" s="90" t="s">
        <v>632</v>
      </c>
      <c r="F54" s="95" t="s">
        <v>295</v>
      </c>
      <c r="G54" s="50">
        <f t="shared" si="0"/>
        <v>0</v>
      </c>
      <c r="H54" s="50">
        <v>0</v>
      </c>
      <c r="I54" s="50">
        <v>0</v>
      </c>
    </row>
    <row r="55" spans="1:9" ht="17.25">
      <c r="A55" s="60">
        <v>2332</v>
      </c>
      <c r="B55" s="57" t="s">
        <v>147</v>
      </c>
      <c r="C55" s="57">
        <v>3</v>
      </c>
      <c r="D55" s="57">
        <v>2</v>
      </c>
      <c r="E55" s="90" t="s">
        <v>633</v>
      </c>
      <c r="F55" s="95"/>
      <c r="G55" s="50">
        <f t="shared" si="0"/>
        <v>0</v>
      </c>
      <c r="H55" s="50">
        <v>0</v>
      </c>
      <c r="I55" s="50">
        <v>0</v>
      </c>
    </row>
    <row r="56" spans="1:9" ht="17.25">
      <c r="A56" s="60">
        <v>2340</v>
      </c>
      <c r="B56" s="59" t="s">
        <v>147</v>
      </c>
      <c r="C56" s="59">
        <v>4</v>
      </c>
      <c r="D56" s="59">
        <v>0</v>
      </c>
      <c r="E56" s="87" t="s">
        <v>634</v>
      </c>
      <c r="F56" s="95"/>
      <c r="G56" s="50">
        <f t="shared" si="0"/>
        <v>0</v>
      </c>
      <c r="H56" s="50">
        <f>SUM(H57)</f>
        <v>0</v>
      </c>
      <c r="I56" s="50">
        <f>SUM(I57)</f>
        <v>0</v>
      </c>
    </row>
    <row r="57" spans="1:9" ht="17.25">
      <c r="A57" s="60">
        <v>2341</v>
      </c>
      <c r="B57" s="57" t="s">
        <v>147</v>
      </c>
      <c r="C57" s="57">
        <v>4</v>
      </c>
      <c r="D57" s="57">
        <v>1</v>
      </c>
      <c r="E57" s="90" t="s">
        <v>635</v>
      </c>
      <c r="F57" s="95"/>
      <c r="G57" s="50">
        <f t="shared" si="0"/>
        <v>0</v>
      </c>
      <c r="H57" s="50">
        <v>0</v>
      </c>
      <c r="I57" s="50">
        <v>0</v>
      </c>
    </row>
    <row r="58" spans="1:9" ht="17.25">
      <c r="A58" s="60">
        <v>2350</v>
      </c>
      <c r="B58" s="59" t="s">
        <v>147</v>
      </c>
      <c r="C58" s="59">
        <v>5</v>
      </c>
      <c r="D58" s="59">
        <v>0</v>
      </c>
      <c r="E58" s="87" t="s">
        <v>636</v>
      </c>
      <c r="F58" s="88" t="s">
        <v>296</v>
      </c>
      <c r="G58" s="50">
        <f t="shared" si="0"/>
        <v>0</v>
      </c>
      <c r="H58" s="50">
        <f>SUM(H59)</f>
        <v>0</v>
      </c>
      <c r="I58" s="50">
        <f>SUM(I59)</f>
        <v>0</v>
      </c>
    </row>
    <row r="59" spans="1:9" ht="17.25">
      <c r="A59" s="60">
        <v>2351</v>
      </c>
      <c r="B59" s="57" t="s">
        <v>147</v>
      </c>
      <c r="C59" s="57">
        <v>5</v>
      </c>
      <c r="D59" s="57">
        <v>1</v>
      </c>
      <c r="E59" s="90" t="s">
        <v>637</v>
      </c>
      <c r="F59" s="95" t="s">
        <v>296</v>
      </c>
      <c r="G59" s="50">
        <f t="shared" si="0"/>
        <v>0</v>
      </c>
      <c r="H59" s="50">
        <v>0</v>
      </c>
      <c r="I59" s="50">
        <v>0</v>
      </c>
    </row>
    <row r="60" spans="1:9" ht="36" customHeight="1">
      <c r="A60" s="60">
        <v>2360</v>
      </c>
      <c r="B60" s="59" t="s">
        <v>147</v>
      </c>
      <c r="C60" s="59">
        <v>6</v>
      </c>
      <c r="D60" s="59">
        <v>0</v>
      </c>
      <c r="E60" s="87" t="s">
        <v>638</v>
      </c>
      <c r="F60" s="88" t="s">
        <v>297</v>
      </c>
      <c r="G60" s="50">
        <f t="shared" si="0"/>
        <v>0</v>
      </c>
      <c r="H60" s="50">
        <f>SUM(H61)</f>
        <v>0</v>
      </c>
      <c r="I60" s="50">
        <f>SUM(I61)</f>
        <v>0</v>
      </c>
    </row>
    <row r="61" spans="1:9" ht="25.5" customHeight="1">
      <c r="A61" s="60">
        <v>2361</v>
      </c>
      <c r="B61" s="57" t="s">
        <v>147</v>
      </c>
      <c r="C61" s="57">
        <v>6</v>
      </c>
      <c r="D61" s="57">
        <v>1</v>
      </c>
      <c r="E61" s="90" t="s">
        <v>639</v>
      </c>
      <c r="F61" s="95" t="s">
        <v>298</v>
      </c>
      <c r="G61" s="50">
        <f t="shared" si="0"/>
        <v>0</v>
      </c>
      <c r="H61" s="50">
        <v>0</v>
      </c>
      <c r="I61" s="50">
        <v>0</v>
      </c>
    </row>
    <row r="62" spans="1:9" ht="27.75" customHeight="1">
      <c r="A62" s="60">
        <v>2370</v>
      </c>
      <c r="B62" s="59" t="s">
        <v>147</v>
      </c>
      <c r="C62" s="59">
        <v>7</v>
      </c>
      <c r="D62" s="59">
        <v>0</v>
      </c>
      <c r="E62" s="87" t="s">
        <v>640</v>
      </c>
      <c r="F62" s="88" t="s">
        <v>299</v>
      </c>
      <c r="G62" s="50">
        <f t="shared" si="0"/>
        <v>0</v>
      </c>
      <c r="H62" s="50">
        <f>SUM(H63)</f>
        <v>0</v>
      </c>
      <c r="I62" s="50">
        <f>SUM(I63)</f>
        <v>0</v>
      </c>
    </row>
    <row r="63" spans="1:9" ht="26.25" customHeight="1">
      <c r="A63" s="60">
        <v>2371</v>
      </c>
      <c r="B63" s="57" t="s">
        <v>147</v>
      </c>
      <c r="C63" s="57">
        <v>7</v>
      </c>
      <c r="D63" s="57">
        <v>1</v>
      </c>
      <c r="E63" s="90" t="s">
        <v>641</v>
      </c>
      <c r="F63" s="95" t="s">
        <v>300</v>
      </c>
      <c r="G63" s="50">
        <f t="shared" si="0"/>
        <v>0</v>
      </c>
      <c r="H63" s="50">
        <v>0</v>
      </c>
      <c r="I63" s="50">
        <v>0</v>
      </c>
    </row>
    <row r="64" spans="1:9" s="86" customFormat="1" ht="25.5" customHeight="1">
      <c r="A64" s="60">
        <v>2400</v>
      </c>
      <c r="B64" s="59" t="s">
        <v>148</v>
      </c>
      <c r="C64" s="59">
        <v>0</v>
      </c>
      <c r="D64" s="59">
        <v>0</v>
      </c>
      <c r="E64" s="83" t="s">
        <v>642</v>
      </c>
      <c r="F64" s="96" t="s">
        <v>301</v>
      </c>
      <c r="G64" s="50">
        <f t="shared" si="0"/>
        <v>621100</v>
      </c>
      <c r="H64" s="50">
        <f>SUM(H65+H68+H73+H80+H84+H90+H92+H97+H105)</f>
        <v>3100</v>
      </c>
      <c r="I64" s="50">
        <f>SUM(I65+I68+I73+I80+I84+I90+I92+I97+I105)</f>
        <v>618000</v>
      </c>
    </row>
    <row r="65" spans="1:9" ht="38.25" customHeight="1">
      <c r="A65" s="60">
        <v>2410</v>
      </c>
      <c r="B65" s="59" t="s">
        <v>148</v>
      </c>
      <c r="C65" s="59">
        <v>1</v>
      </c>
      <c r="D65" s="59">
        <v>0</v>
      </c>
      <c r="E65" s="87" t="s">
        <v>643</v>
      </c>
      <c r="F65" s="88" t="s">
        <v>302</v>
      </c>
      <c r="G65" s="50">
        <f t="shared" si="0"/>
        <v>0</v>
      </c>
      <c r="H65" s="50">
        <f>SUM(H66:H67)</f>
        <v>0</v>
      </c>
      <c r="I65" s="50">
        <f>SUM(I66:I67)</f>
        <v>0</v>
      </c>
    </row>
    <row r="66" spans="1:9" ht="25.5" customHeight="1">
      <c r="A66" s="60">
        <v>2411</v>
      </c>
      <c r="B66" s="57" t="s">
        <v>148</v>
      </c>
      <c r="C66" s="57">
        <v>1</v>
      </c>
      <c r="D66" s="57">
        <v>1</v>
      </c>
      <c r="E66" s="90" t="s">
        <v>644</v>
      </c>
      <c r="F66" s="91" t="s">
        <v>303</v>
      </c>
      <c r="G66" s="50">
        <f t="shared" si="0"/>
        <v>0</v>
      </c>
      <c r="H66" s="50">
        <f>'Հատված 6'!H154</f>
        <v>0</v>
      </c>
      <c r="I66" s="50">
        <f>'Հատված 6'!I154</f>
        <v>0</v>
      </c>
    </row>
    <row r="67" spans="1:9" ht="33">
      <c r="A67" s="60">
        <v>2412</v>
      </c>
      <c r="B67" s="57" t="s">
        <v>148</v>
      </c>
      <c r="C67" s="57">
        <v>1</v>
      </c>
      <c r="D67" s="57">
        <v>2</v>
      </c>
      <c r="E67" s="90" t="s">
        <v>645</v>
      </c>
      <c r="F67" s="95" t="s">
        <v>304</v>
      </c>
      <c r="G67" s="50">
        <f t="shared" si="0"/>
        <v>0</v>
      </c>
      <c r="H67" s="50">
        <f>'Հատված 6'!H157</f>
        <v>0</v>
      </c>
      <c r="I67" s="50">
        <f>'Հատված 6'!I157</f>
        <v>0</v>
      </c>
    </row>
    <row r="68" spans="1:9" ht="39.75" customHeight="1">
      <c r="A68" s="60">
        <v>2420</v>
      </c>
      <c r="B68" s="59" t="s">
        <v>148</v>
      </c>
      <c r="C68" s="59">
        <v>2</v>
      </c>
      <c r="D68" s="59">
        <v>0</v>
      </c>
      <c r="E68" s="87" t="s">
        <v>646</v>
      </c>
      <c r="F68" s="88" t="s">
        <v>305</v>
      </c>
      <c r="G68" s="50">
        <f t="shared" si="0"/>
        <v>100</v>
      </c>
      <c r="H68" s="50">
        <f>SUM(H69:H72)</f>
        <v>100</v>
      </c>
      <c r="I68" s="50">
        <f>SUM(I69:I72)</f>
        <v>0</v>
      </c>
    </row>
    <row r="69" spans="1:9" ht="15.75" customHeight="1">
      <c r="A69" s="60">
        <v>2421</v>
      </c>
      <c r="B69" s="57" t="s">
        <v>148</v>
      </c>
      <c r="C69" s="57">
        <v>2</v>
      </c>
      <c r="D69" s="57">
        <v>1</v>
      </c>
      <c r="E69" s="90" t="s">
        <v>647</v>
      </c>
      <c r="F69" s="95" t="s">
        <v>306</v>
      </c>
      <c r="G69" s="50">
        <f t="shared" si="0"/>
        <v>100</v>
      </c>
      <c r="H69" s="50">
        <f>'Հատված 6'!H161</f>
        <v>100</v>
      </c>
      <c r="I69" s="50">
        <f>'Հատված 6'!I161</f>
        <v>0</v>
      </c>
    </row>
    <row r="70" spans="1:9" ht="15.75" customHeight="1">
      <c r="A70" s="60">
        <v>2422</v>
      </c>
      <c r="B70" s="57" t="s">
        <v>148</v>
      </c>
      <c r="C70" s="57">
        <v>2</v>
      </c>
      <c r="D70" s="57">
        <v>2</v>
      </c>
      <c r="E70" s="90" t="s">
        <v>648</v>
      </c>
      <c r="F70" s="95" t="s">
        <v>307</v>
      </c>
      <c r="G70" s="50">
        <f t="shared" si="0"/>
        <v>0</v>
      </c>
      <c r="H70" s="50">
        <f>'Հատված 6'!H164</f>
        <v>0</v>
      </c>
      <c r="I70" s="50">
        <f>'Հատված 6'!I164</f>
        <v>0</v>
      </c>
    </row>
    <row r="71" spans="1:9" ht="15.75" customHeight="1">
      <c r="A71" s="60">
        <v>2423</v>
      </c>
      <c r="B71" s="57" t="s">
        <v>148</v>
      </c>
      <c r="C71" s="57">
        <v>2</v>
      </c>
      <c r="D71" s="57">
        <v>3</v>
      </c>
      <c r="E71" s="90" t="s">
        <v>649</v>
      </c>
      <c r="F71" s="95" t="s">
        <v>308</v>
      </c>
      <c r="G71" s="50">
        <f t="shared" si="0"/>
        <v>0</v>
      </c>
      <c r="H71" s="50">
        <f>'Հատված 6'!H167</f>
        <v>0</v>
      </c>
      <c r="I71" s="50">
        <f>'Հատված 6'!I167</f>
        <v>0</v>
      </c>
    </row>
    <row r="72" spans="1:9" ht="15.75" customHeight="1">
      <c r="A72" s="60">
        <v>2424</v>
      </c>
      <c r="B72" s="57" t="s">
        <v>148</v>
      </c>
      <c r="C72" s="57">
        <v>2</v>
      </c>
      <c r="D72" s="57">
        <v>4</v>
      </c>
      <c r="E72" s="90" t="s">
        <v>650</v>
      </c>
      <c r="F72" s="95"/>
      <c r="G72" s="50">
        <f t="shared" si="0"/>
        <v>0</v>
      </c>
      <c r="H72" s="50">
        <f>'Հատված 6'!H170</f>
        <v>0</v>
      </c>
      <c r="I72" s="50">
        <f>'Հատված 6'!I170</f>
        <v>0</v>
      </c>
    </row>
    <row r="73" spans="1:9" ht="15.75" customHeight="1">
      <c r="A73" s="60">
        <v>2430</v>
      </c>
      <c r="B73" s="59" t="s">
        <v>148</v>
      </c>
      <c r="C73" s="59">
        <v>3</v>
      </c>
      <c r="D73" s="59">
        <v>0</v>
      </c>
      <c r="E73" s="87" t="s">
        <v>651</v>
      </c>
      <c r="F73" s="88" t="s">
        <v>309</v>
      </c>
      <c r="G73" s="50">
        <f aca="true" t="shared" si="1" ref="G73:G136">SUM(H73:I73)</f>
        <v>0</v>
      </c>
      <c r="H73" s="50">
        <f>SUM(H74:H79)</f>
        <v>0</v>
      </c>
      <c r="I73" s="50">
        <f>SUM(I74:I79)</f>
        <v>0</v>
      </c>
    </row>
    <row r="74" spans="1:9" ht="15.75" customHeight="1">
      <c r="A74" s="60">
        <v>2431</v>
      </c>
      <c r="B74" s="57" t="s">
        <v>148</v>
      </c>
      <c r="C74" s="57">
        <v>3</v>
      </c>
      <c r="D74" s="57">
        <v>1</v>
      </c>
      <c r="E74" s="90" t="s">
        <v>652</v>
      </c>
      <c r="F74" s="95" t="s">
        <v>310</v>
      </c>
      <c r="G74" s="50">
        <f t="shared" si="1"/>
        <v>0</v>
      </c>
      <c r="H74" s="50">
        <f>'Հատված 6'!H174</f>
        <v>0</v>
      </c>
      <c r="I74" s="50">
        <f>'Հատված 6'!I174</f>
        <v>0</v>
      </c>
    </row>
    <row r="75" spans="1:9" ht="15.75" customHeight="1">
      <c r="A75" s="60">
        <v>2432</v>
      </c>
      <c r="B75" s="57" t="s">
        <v>148</v>
      </c>
      <c r="C75" s="57">
        <v>3</v>
      </c>
      <c r="D75" s="57">
        <v>2</v>
      </c>
      <c r="E75" s="90" t="s">
        <v>653</v>
      </c>
      <c r="F75" s="95" t="s">
        <v>311</v>
      </c>
      <c r="G75" s="50">
        <f t="shared" si="1"/>
        <v>0</v>
      </c>
      <c r="H75" s="50">
        <f>'Հատված 6'!H177</f>
        <v>0</v>
      </c>
      <c r="I75" s="50">
        <f>'Հատված 6'!I177</f>
        <v>0</v>
      </c>
    </row>
    <row r="76" spans="1:9" ht="15.75" customHeight="1">
      <c r="A76" s="60">
        <v>2433</v>
      </c>
      <c r="B76" s="57" t="s">
        <v>148</v>
      </c>
      <c r="C76" s="57">
        <v>3</v>
      </c>
      <c r="D76" s="57">
        <v>3</v>
      </c>
      <c r="E76" s="90" t="s">
        <v>654</v>
      </c>
      <c r="F76" s="95" t="s">
        <v>312</v>
      </c>
      <c r="G76" s="50">
        <f t="shared" si="1"/>
        <v>0</v>
      </c>
      <c r="H76" s="50">
        <f>'Հատված 6'!H180</f>
        <v>0</v>
      </c>
      <c r="I76" s="50">
        <f>'Հատված 6'!I180</f>
        <v>0</v>
      </c>
    </row>
    <row r="77" spans="1:9" ht="15.75" customHeight="1">
      <c r="A77" s="60">
        <v>2434</v>
      </c>
      <c r="B77" s="57" t="s">
        <v>148</v>
      </c>
      <c r="C77" s="57">
        <v>3</v>
      </c>
      <c r="D77" s="57">
        <v>4</v>
      </c>
      <c r="E77" s="90" t="s">
        <v>655</v>
      </c>
      <c r="F77" s="95" t="s">
        <v>313</v>
      </c>
      <c r="G77" s="50">
        <f t="shared" si="1"/>
        <v>0</v>
      </c>
      <c r="H77" s="50">
        <f>'Հատված 6'!H183</f>
        <v>0</v>
      </c>
      <c r="I77" s="50">
        <f>'Հատված 6'!I183</f>
        <v>0</v>
      </c>
    </row>
    <row r="78" spans="1:9" ht="15.75" customHeight="1">
      <c r="A78" s="60">
        <v>2435</v>
      </c>
      <c r="B78" s="57" t="s">
        <v>148</v>
      </c>
      <c r="C78" s="57">
        <v>3</v>
      </c>
      <c r="D78" s="57">
        <v>5</v>
      </c>
      <c r="E78" s="90" t="s">
        <v>656</v>
      </c>
      <c r="F78" s="95" t="s">
        <v>314</v>
      </c>
      <c r="G78" s="50">
        <f t="shared" si="1"/>
        <v>0</v>
      </c>
      <c r="H78" s="50">
        <f>'Հատված 6'!H186</f>
        <v>0</v>
      </c>
      <c r="I78" s="50">
        <f>'Հատված 6'!I186</f>
        <v>0</v>
      </c>
    </row>
    <row r="79" spans="1:9" ht="15.75" customHeight="1">
      <c r="A79" s="60">
        <v>2436</v>
      </c>
      <c r="B79" s="57" t="s">
        <v>148</v>
      </c>
      <c r="C79" s="57">
        <v>3</v>
      </c>
      <c r="D79" s="57">
        <v>6</v>
      </c>
      <c r="E79" s="90" t="s">
        <v>657</v>
      </c>
      <c r="F79" s="95" t="s">
        <v>315</v>
      </c>
      <c r="G79" s="50">
        <f t="shared" si="1"/>
        <v>0</v>
      </c>
      <c r="H79" s="50">
        <f>'Հատված 6'!H189</f>
        <v>0</v>
      </c>
      <c r="I79" s="50">
        <f>'Հատված 6'!I189</f>
        <v>0</v>
      </c>
    </row>
    <row r="80" spans="1:9" ht="26.25" customHeight="1">
      <c r="A80" s="60">
        <v>2440</v>
      </c>
      <c r="B80" s="59" t="s">
        <v>148</v>
      </c>
      <c r="C80" s="59">
        <v>4</v>
      </c>
      <c r="D80" s="59">
        <v>0</v>
      </c>
      <c r="E80" s="87" t="s">
        <v>658</v>
      </c>
      <c r="F80" s="88" t="s">
        <v>316</v>
      </c>
      <c r="G80" s="50">
        <f t="shared" si="1"/>
        <v>0</v>
      </c>
      <c r="H80" s="50">
        <f>SUM(H81:H83)</f>
        <v>0</v>
      </c>
      <c r="I80" s="50">
        <f>SUM(I81:I83)</f>
        <v>0</v>
      </c>
    </row>
    <row r="81" spans="1:9" ht="24.75" customHeight="1">
      <c r="A81" s="60">
        <v>2441</v>
      </c>
      <c r="B81" s="57" t="s">
        <v>148</v>
      </c>
      <c r="C81" s="57">
        <v>4</v>
      </c>
      <c r="D81" s="57">
        <v>1</v>
      </c>
      <c r="E81" s="90" t="s">
        <v>659</v>
      </c>
      <c r="F81" s="95" t="s">
        <v>317</v>
      </c>
      <c r="G81" s="50">
        <f t="shared" si="1"/>
        <v>0</v>
      </c>
      <c r="H81" s="50">
        <f>'Հատված 6'!H193</f>
        <v>0</v>
      </c>
      <c r="I81" s="50">
        <f>'Հատված 6'!I193</f>
        <v>0</v>
      </c>
    </row>
    <row r="82" spans="1:9" ht="15" customHeight="1">
      <c r="A82" s="60">
        <v>2442</v>
      </c>
      <c r="B82" s="57" t="s">
        <v>148</v>
      </c>
      <c r="C82" s="57">
        <v>4</v>
      </c>
      <c r="D82" s="57">
        <v>2</v>
      </c>
      <c r="E82" s="90" t="s">
        <v>660</v>
      </c>
      <c r="F82" s="95" t="s">
        <v>318</v>
      </c>
      <c r="G82" s="50">
        <f t="shared" si="1"/>
        <v>0</v>
      </c>
      <c r="H82" s="50">
        <f>'Հատված 6'!H196</f>
        <v>0</v>
      </c>
      <c r="I82" s="50">
        <f>'Հատված 6'!I196</f>
        <v>0</v>
      </c>
    </row>
    <row r="83" spans="1:9" ht="15" customHeight="1">
      <c r="A83" s="60">
        <v>2443</v>
      </c>
      <c r="B83" s="57" t="s">
        <v>148</v>
      </c>
      <c r="C83" s="57">
        <v>4</v>
      </c>
      <c r="D83" s="57">
        <v>3</v>
      </c>
      <c r="E83" s="90" t="s">
        <v>661</v>
      </c>
      <c r="F83" s="95" t="s">
        <v>319</v>
      </c>
      <c r="G83" s="50">
        <f t="shared" si="1"/>
        <v>0</v>
      </c>
      <c r="H83" s="50">
        <f>'Հատված 6'!H199</f>
        <v>0</v>
      </c>
      <c r="I83" s="50">
        <f>'Հատված 6'!I199</f>
        <v>0</v>
      </c>
    </row>
    <row r="84" spans="1:9" ht="15" customHeight="1">
      <c r="A84" s="60">
        <v>2450</v>
      </c>
      <c r="B84" s="59" t="s">
        <v>148</v>
      </c>
      <c r="C84" s="59">
        <v>5</v>
      </c>
      <c r="D84" s="59">
        <v>0</v>
      </c>
      <c r="E84" s="87" t="s">
        <v>662</v>
      </c>
      <c r="F84" s="97" t="s">
        <v>320</v>
      </c>
      <c r="G84" s="50">
        <f t="shared" si="1"/>
        <v>821000</v>
      </c>
      <c r="H84" s="50">
        <f>SUM(H85:H89)</f>
        <v>3000</v>
      </c>
      <c r="I84" s="50">
        <f>SUM(I85:I89)</f>
        <v>818000</v>
      </c>
    </row>
    <row r="85" spans="1:9" ht="15" customHeight="1">
      <c r="A85" s="60">
        <v>2451</v>
      </c>
      <c r="B85" s="57" t="s">
        <v>148</v>
      </c>
      <c r="C85" s="57">
        <v>5</v>
      </c>
      <c r="D85" s="57">
        <v>1</v>
      </c>
      <c r="E85" s="90" t="s">
        <v>663</v>
      </c>
      <c r="F85" s="95" t="s">
        <v>321</v>
      </c>
      <c r="G85" s="50">
        <f t="shared" si="1"/>
        <v>821000</v>
      </c>
      <c r="H85" s="50">
        <f>'Հատված 6'!H202</f>
        <v>3000</v>
      </c>
      <c r="I85" s="50">
        <f>'Հատված 6'!I203</f>
        <v>818000</v>
      </c>
    </row>
    <row r="86" spans="1:9" ht="15" customHeight="1">
      <c r="A86" s="60">
        <v>2452</v>
      </c>
      <c r="B86" s="57" t="s">
        <v>148</v>
      </c>
      <c r="C86" s="57">
        <v>5</v>
      </c>
      <c r="D86" s="57">
        <v>2</v>
      </c>
      <c r="E86" s="90" t="s">
        <v>664</v>
      </c>
      <c r="F86" s="95" t="s">
        <v>322</v>
      </c>
      <c r="G86" s="50">
        <f t="shared" si="1"/>
        <v>0</v>
      </c>
      <c r="H86" s="50">
        <v>0</v>
      </c>
      <c r="I86" s="50">
        <v>0</v>
      </c>
    </row>
    <row r="87" spans="1:9" ht="15" customHeight="1">
      <c r="A87" s="60">
        <v>2453</v>
      </c>
      <c r="B87" s="57" t="s">
        <v>148</v>
      </c>
      <c r="C87" s="57">
        <v>5</v>
      </c>
      <c r="D87" s="57">
        <v>3</v>
      </c>
      <c r="E87" s="90" t="s">
        <v>665</v>
      </c>
      <c r="F87" s="95" t="s">
        <v>323</v>
      </c>
      <c r="G87" s="50">
        <f t="shared" si="1"/>
        <v>0</v>
      </c>
      <c r="H87" s="50">
        <v>0</v>
      </c>
      <c r="I87" s="50">
        <v>0</v>
      </c>
    </row>
    <row r="88" spans="1:9" ht="15" customHeight="1">
      <c r="A88" s="60">
        <v>2454</v>
      </c>
      <c r="B88" s="57" t="s">
        <v>148</v>
      </c>
      <c r="C88" s="57">
        <v>5</v>
      </c>
      <c r="D88" s="57">
        <v>4</v>
      </c>
      <c r="E88" s="90" t="s">
        <v>666</v>
      </c>
      <c r="F88" s="95" t="s">
        <v>324</v>
      </c>
      <c r="G88" s="50">
        <f t="shared" si="1"/>
        <v>0</v>
      </c>
      <c r="H88" s="50">
        <f>'Հատված 6'!H204</f>
        <v>0</v>
      </c>
      <c r="I88" s="50">
        <v>0</v>
      </c>
    </row>
    <row r="89" spans="1:9" ht="15" customHeight="1">
      <c r="A89" s="60">
        <v>2455</v>
      </c>
      <c r="B89" s="57" t="s">
        <v>148</v>
      </c>
      <c r="C89" s="57">
        <v>5</v>
      </c>
      <c r="D89" s="57">
        <v>5</v>
      </c>
      <c r="E89" s="90" t="s">
        <v>667</v>
      </c>
      <c r="F89" s="95" t="s">
        <v>325</v>
      </c>
      <c r="G89" s="50">
        <f t="shared" si="1"/>
        <v>0</v>
      </c>
      <c r="H89" s="50">
        <v>0</v>
      </c>
      <c r="I89" s="50">
        <f>'Հատված 6'!I222</f>
        <v>0</v>
      </c>
    </row>
    <row r="90" spans="1:9" ht="15" customHeight="1">
      <c r="A90" s="60">
        <v>2460</v>
      </c>
      <c r="B90" s="59" t="s">
        <v>148</v>
      </c>
      <c r="C90" s="59">
        <v>6</v>
      </c>
      <c r="D90" s="59">
        <v>0</v>
      </c>
      <c r="E90" s="87" t="s">
        <v>668</v>
      </c>
      <c r="F90" s="88" t="s">
        <v>326</v>
      </c>
      <c r="G90" s="50">
        <f t="shared" si="1"/>
        <v>0</v>
      </c>
      <c r="H90" s="50">
        <f>'Հատված 6'!H208</f>
        <v>0</v>
      </c>
      <c r="I90" s="50">
        <f>SUM(I91)</f>
        <v>0</v>
      </c>
    </row>
    <row r="91" spans="1:9" ht="15" customHeight="1">
      <c r="A91" s="60">
        <v>2461</v>
      </c>
      <c r="B91" s="57" t="s">
        <v>148</v>
      </c>
      <c r="C91" s="57">
        <v>6</v>
      </c>
      <c r="D91" s="57">
        <v>1</v>
      </c>
      <c r="E91" s="90" t="s">
        <v>669</v>
      </c>
      <c r="F91" s="95" t="s">
        <v>326</v>
      </c>
      <c r="G91" s="50">
        <f t="shared" si="1"/>
        <v>0</v>
      </c>
      <c r="H91" s="50">
        <f>'Հատված 6'!H209</f>
        <v>0</v>
      </c>
      <c r="I91" s="50">
        <v>0</v>
      </c>
    </row>
    <row r="92" spans="1:9" ht="15" customHeight="1">
      <c r="A92" s="60">
        <v>2470</v>
      </c>
      <c r="B92" s="59" t="s">
        <v>148</v>
      </c>
      <c r="C92" s="59">
        <v>7</v>
      </c>
      <c r="D92" s="59">
        <v>0</v>
      </c>
      <c r="E92" s="87" t="s">
        <v>670</v>
      </c>
      <c r="F92" s="97" t="s">
        <v>327</v>
      </c>
      <c r="G92" s="50">
        <f t="shared" si="1"/>
        <v>0</v>
      </c>
      <c r="H92" s="50">
        <f>SUM(H93:H96)</f>
        <v>0</v>
      </c>
      <c r="I92" s="50">
        <f>SUM(I93:I96)</f>
        <v>0</v>
      </c>
    </row>
    <row r="93" spans="1:9" ht="24.75" customHeight="1">
      <c r="A93" s="60">
        <v>2471</v>
      </c>
      <c r="B93" s="57" t="s">
        <v>148</v>
      </c>
      <c r="C93" s="57">
        <v>7</v>
      </c>
      <c r="D93" s="57">
        <v>1</v>
      </c>
      <c r="E93" s="90" t="s">
        <v>671</v>
      </c>
      <c r="F93" s="95" t="s">
        <v>328</v>
      </c>
      <c r="G93" s="50">
        <f t="shared" si="1"/>
        <v>0</v>
      </c>
      <c r="H93" s="50">
        <f>'Հատված 6'!H211</f>
        <v>0</v>
      </c>
      <c r="I93" s="50">
        <v>0</v>
      </c>
    </row>
    <row r="94" spans="1:9" ht="16.5" customHeight="1">
      <c r="A94" s="60">
        <v>2472</v>
      </c>
      <c r="B94" s="57" t="s">
        <v>148</v>
      </c>
      <c r="C94" s="57">
        <v>7</v>
      </c>
      <c r="D94" s="57">
        <v>2</v>
      </c>
      <c r="E94" s="90" t="s">
        <v>672</v>
      </c>
      <c r="F94" s="98" t="s">
        <v>329</v>
      </c>
      <c r="G94" s="50">
        <f t="shared" si="1"/>
        <v>0</v>
      </c>
      <c r="H94" s="50">
        <f>'Հատված 6'!H212</f>
        <v>0</v>
      </c>
      <c r="I94" s="50">
        <v>0</v>
      </c>
    </row>
    <row r="95" spans="1:9" ht="16.5" customHeight="1">
      <c r="A95" s="60">
        <v>2473</v>
      </c>
      <c r="B95" s="57" t="s">
        <v>148</v>
      </c>
      <c r="C95" s="57">
        <v>7</v>
      </c>
      <c r="D95" s="57">
        <v>3</v>
      </c>
      <c r="E95" s="90" t="s">
        <v>673</v>
      </c>
      <c r="F95" s="95" t="s">
        <v>330</v>
      </c>
      <c r="G95" s="50">
        <f t="shared" si="1"/>
        <v>0</v>
      </c>
      <c r="H95" s="50">
        <f>'Հատված 6'!H213</f>
        <v>0</v>
      </c>
      <c r="I95" s="50">
        <v>0</v>
      </c>
    </row>
    <row r="96" spans="1:9" ht="16.5" customHeight="1">
      <c r="A96" s="60">
        <v>2474</v>
      </c>
      <c r="B96" s="57" t="s">
        <v>148</v>
      </c>
      <c r="C96" s="57">
        <v>7</v>
      </c>
      <c r="D96" s="57">
        <v>4</v>
      </c>
      <c r="E96" s="90" t="s">
        <v>674</v>
      </c>
      <c r="F96" s="91" t="s">
        <v>331</v>
      </c>
      <c r="G96" s="50">
        <f t="shared" si="1"/>
        <v>0</v>
      </c>
      <c r="H96" s="50">
        <f>'Հատված 6'!H214</f>
        <v>0</v>
      </c>
      <c r="I96" s="50">
        <v>0</v>
      </c>
    </row>
    <row r="97" spans="1:9" ht="36.75" customHeight="1">
      <c r="A97" s="60">
        <v>2480</v>
      </c>
      <c r="B97" s="59" t="s">
        <v>148</v>
      </c>
      <c r="C97" s="59">
        <v>8</v>
      </c>
      <c r="D97" s="59">
        <v>0</v>
      </c>
      <c r="E97" s="87" t="s">
        <v>675</v>
      </c>
      <c r="F97" s="88" t="s">
        <v>332</v>
      </c>
      <c r="G97" s="50">
        <f t="shared" si="1"/>
        <v>0</v>
      </c>
      <c r="H97" s="50">
        <f>'Հատված 6'!H215</f>
        <v>0</v>
      </c>
      <c r="I97" s="50">
        <f>SUM(I98:I104)</f>
        <v>0</v>
      </c>
    </row>
    <row r="98" spans="1:9" ht="38.25" customHeight="1">
      <c r="A98" s="60">
        <v>2481</v>
      </c>
      <c r="B98" s="57" t="s">
        <v>148</v>
      </c>
      <c r="C98" s="57">
        <v>8</v>
      </c>
      <c r="D98" s="57">
        <v>1</v>
      </c>
      <c r="E98" s="90" t="s">
        <v>676</v>
      </c>
      <c r="F98" s="95" t="s">
        <v>333</v>
      </c>
      <c r="G98" s="50">
        <f t="shared" si="1"/>
        <v>0</v>
      </c>
      <c r="H98" s="50">
        <f>'Հատված 6'!H216</f>
        <v>0</v>
      </c>
      <c r="I98" s="50">
        <v>0</v>
      </c>
    </row>
    <row r="99" spans="1:9" ht="36.75" customHeight="1">
      <c r="A99" s="60">
        <v>2482</v>
      </c>
      <c r="B99" s="57" t="s">
        <v>148</v>
      </c>
      <c r="C99" s="57">
        <v>8</v>
      </c>
      <c r="D99" s="57">
        <v>2</v>
      </c>
      <c r="E99" s="90" t="s">
        <v>677</v>
      </c>
      <c r="F99" s="95" t="s">
        <v>334</v>
      </c>
      <c r="G99" s="50">
        <f t="shared" si="1"/>
        <v>0</v>
      </c>
      <c r="H99" s="50">
        <f>'Հատված 6'!H217</f>
        <v>0</v>
      </c>
      <c r="I99" s="50">
        <v>0</v>
      </c>
    </row>
    <row r="100" spans="1:9" ht="27" customHeight="1">
      <c r="A100" s="60">
        <v>2483</v>
      </c>
      <c r="B100" s="57" t="s">
        <v>148</v>
      </c>
      <c r="C100" s="57">
        <v>8</v>
      </c>
      <c r="D100" s="57">
        <v>3</v>
      </c>
      <c r="E100" s="90" t="s">
        <v>678</v>
      </c>
      <c r="F100" s="95" t="s">
        <v>335</v>
      </c>
      <c r="G100" s="50">
        <f t="shared" si="1"/>
        <v>0</v>
      </c>
      <c r="H100" s="50">
        <f>'Հատված 6'!H218</f>
        <v>0</v>
      </c>
      <c r="I100" s="50">
        <v>0</v>
      </c>
    </row>
    <row r="101" spans="1:9" ht="36.75" customHeight="1">
      <c r="A101" s="60">
        <v>2484</v>
      </c>
      <c r="B101" s="57" t="s">
        <v>148</v>
      </c>
      <c r="C101" s="57">
        <v>8</v>
      </c>
      <c r="D101" s="57">
        <v>4</v>
      </c>
      <c r="E101" s="90" t="s">
        <v>679</v>
      </c>
      <c r="F101" s="95" t="s">
        <v>336</v>
      </c>
      <c r="G101" s="50">
        <f t="shared" si="1"/>
        <v>0</v>
      </c>
      <c r="H101" s="50">
        <f>'Հատված 6'!H219</f>
        <v>0</v>
      </c>
      <c r="I101" s="50">
        <v>0</v>
      </c>
    </row>
    <row r="102" spans="1:9" ht="33">
      <c r="A102" s="60">
        <v>2485</v>
      </c>
      <c r="B102" s="57" t="s">
        <v>148</v>
      </c>
      <c r="C102" s="57">
        <v>8</v>
      </c>
      <c r="D102" s="57">
        <v>5</v>
      </c>
      <c r="E102" s="90" t="s">
        <v>680</v>
      </c>
      <c r="F102" s="95" t="s">
        <v>337</v>
      </c>
      <c r="G102" s="50">
        <f t="shared" si="1"/>
        <v>0</v>
      </c>
      <c r="H102" s="50">
        <f>'Հատված 6'!H220</f>
        <v>0</v>
      </c>
      <c r="I102" s="50">
        <v>0</v>
      </c>
    </row>
    <row r="103" spans="1:9" ht="27" customHeight="1">
      <c r="A103" s="60">
        <v>2486</v>
      </c>
      <c r="B103" s="57" t="s">
        <v>148</v>
      </c>
      <c r="C103" s="57">
        <v>8</v>
      </c>
      <c r="D103" s="57">
        <v>6</v>
      </c>
      <c r="E103" s="90" t="s">
        <v>681</v>
      </c>
      <c r="F103" s="95" t="s">
        <v>338</v>
      </c>
      <c r="G103" s="50">
        <f t="shared" si="1"/>
        <v>0</v>
      </c>
      <c r="H103" s="50">
        <f>'Հատված 6'!H221</f>
        <v>0</v>
      </c>
      <c r="I103" s="50">
        <v>0</v>
      </c>
    </row>
    <row r="104" spans="1:9" ht="27" customHeight="1">
      <c r="A104" s="60">
        <v>2487</v>
      </c>
      <c r="B104" s="57" t="s">
        <v>148</v>
      </c>
      <c r="C104" s="57">
        <v>8</v>
      </c>
      <c r="D104" s="57">
        <v>7</v>
      </c>
      <c r="E104" s="90" t="s">
        <v>682</v>
      </c>
      <c r="F104" s="95" t="s">
        <v>339</v>
      </c>
      <c r="G104" s="50">
        <f t="shared" si="1"/>
        <v>0</v>
      </c>
      <c r="H104" s="50">
        <f>'Հատված 6'!H222</f>
        <v>0</v>
      </c>
      <c r="I104" s="50">
        <v>0</v>
      </c>
    </row>
    <row r="105" spans="1:9" ht="27.75" customHeight="1">
      <c r="A105" s="60">
        <v>2490</v>
      </c>
      <c r="B105" s="59" t="s">
        <v>148</v>
      </c>
      <c r="C105" s="59">
        <v>9</v>
      </c>
      <c r="D105" s="59">
        <v>0</v>
      </c>
      <c r="E105" s="87" t="s">
        <v>683</v>
      </c>
      <c r="F105" s="88" t="s">
        <v>340</v>
      </c>
      <c r="G105" s="50">
        <f t="shared" si="1"/>
        <v>-200000</v>
      </c>
      <c r="H105" s="50">
        <f>'Հատված 6'!H223</f>
        <v>0</v>
      </c>
      <c r="I105" s="50">
        <f>SUM(I106)</f>
        <v>-200000</v>
      </c>
    </row>
    <row r="106" spans="1:9" ht="27" customHeight="1">
      <c r="A106" s="60">
        <v>2491</v>
      </c>
      <c r="B106" s="57" t="s">
        <v>148</v>
      </c>
      <c r="C106" s="57">
        <v>9</v>
      </c>
      <c r="D106" s="57">
        <v>1</v>
      </c>
      <c r="E106" s="90" t="s">
        <v>684</v>
      </c>
      <c r="F106" s="95" t="s">
        <v>341</v>
      </c>
      <c r="G106" s="50">
        <f t="shared" si="1"/>
        <v>-200000</v>
      </c>
      <c r="H106" s="50"/>
      <c r="I106" s="50">
        <f>'Հատված 6'!I257</f>
        <v>-200000</v>
      </c>
    </row>
    <row r="107" spans="1:9" s="86" customFormat="1" ht="28.5" customHeight="1">
      <c r="A107" s="60">
        <v>2500</v>
      </c>
      <c r="B107" s="59" t="s">
        <v>149</v>
      </c>
      <c r="C107" s="59">
        <v>0</v>
      </c>
      <c r="D107" s="59">
        <v>0</v>
      </c>
      <c r="E107" s="83" t="s">
        <v>685</v>
      </c>
      <c r="F107" s="96" t="s">
        <v>342</v>
      </c>
      <c r="G107" s="50">
        <f t="shared" si="1"/>
        <v>600813.5</v>
      </c>
      <c r="H107" s="50">
        <f>SUM(H108+H110+H112+H114+H116+H118)</f>
        <v>125813.5</v>
      </c>
      <c r="I107" s="50">
        <f>SUM(I108+I110+I112+I114+I116+I118)</f>
        <v>475000</v>
      </c>
    </row>
    <row r="108" spans="1:9" ht="16.5" customHeight="1">
      <c r="A108" s="60">
        <v>2510</v>
      </c>
      <c r="B108" s="59" t="s">
        <v>149</v>
      </c>
      <c r="C108" s="59">
        <v>1</v>
      </c>
      <c r="D108" s="59">
        <v>0</v>
      </c>
      <c r="E108" s="87" t="s">
        <v>686</v>
      </c>
      <c r="F108" s="88" t="s">
        <v>343</v>
      </c>
      <c r="G108" s="50">
        <f t="shared" si="1"/>
        <v>138713.5</v>
      </c>
      <c r="H108" s="50">
        <f>SUM(H109)</f>
        <v>118713.5</v>
      </c>
      <c r="I108" s="50">
        <f>SUM(I109)</f>
        <v>20000</v>
      </c>
    </row>
    <row r="109" spans="1:9" ht="16.5" customHeight="1">
      <c r="A109" s="60">
        <v>2511</v>
      </c>
      <c r="B109" s="57" t="s">
        <v>149</v>
      </c>
      <c r="C109" s="57">
        <v>1</v>
      </c>
      <c r="D109" s="57">
        <v>1</v>
      </c>
      <c r="E109" s="90" t="s">
        <v>687</v>
      </c>
      <c r="F109" s="95" t="s">
        <v>344</v>
      </c>
      <c r="G109" s="50">
        <f t="shared" si="1"/>
        <v>138713.5</v>
      </c>
      <c r="H109" s="50">
        <f>'Հատված 6'!H264</f>
        <v>118713.5</v>
      </c>
      <c r="I109" s="50">
        <f>'Հատված 6'!I264</f>
        <v>20000</v>
      </c>
    </row>
    <row r="110" spans="1:9" ht="16.5" customHeight="1">
      <c r="A110" s="60">
        <v>2520</v>
      </c>
      <c r="B110" s="59" t="s">
        <v>149</v>
      </c>
      <c r="C110" s="59">
        <v>2</v>
      </c>
      <c r="D110" s="59">
        <v>0</v>
      </c>
      <c r="E110" s="87" t="s">
        <v>688</v>
      </c>
      <c r="F110" s="88" t="s">
        <v>345</v>
      </c>
      <c r="G110" s="50">
        <f t="shared" si="1"/>
        <v>455000</v>
      </c>
      <c r="H110" s="50">
        <f>SUM(H111)</f>
        <v>0</v>
      </c>
      <c r="I110" s="50">
        <f>SUM(I111)</f>
        <v>455000</v>
      </c>
    </row>
    <row r="111" spans="1:9" ht="16.5" customHeight="1">
      <c r="A111" s="60">
        <v>2521</v>
      </c>
      <c r="B111" s="57" t="s">
        <v>149</v>
      </c>
      <c r="C111" s="57">
        <v>2</v>
      </c>
      <c r="D111" s="57">
        <v>1</v>
      </c>
      <c r="E111" s="90" t="s">
        <v>689</v>
      </c>
      <c r="F111" s="95" t="s">
        <v>346</v>
      </c>
      <c r="G111" s="50">
        <f t="shared" si="1"/>
        <v>455000</v>
      </c>
      <c r="H111" s="50">
        <f>'Հատված 6'!H272</f>
        <v>0</v>
      </c>
      <c r="I111" s="50">
        <f>'Հատված 6'!I272</f>
        <v>455000</v>
      </c>
    </row>
    <row r="112" spans="1:9" ht="25.5" customHeight="1">
      <c r="A112" s="60">
        <v>2530</v>
      </c>
      <c r="B112" s="59" t="s">
        <v>149</v>
      </c>
      <c r="C112" s="59">
        <v>3</v>
      </c>
      <c r="D112" s="59">
        <v>0</v>
      </c>
      <c r="E112" s="87" t="s">
        <v>690</v>
      </c>
      <c r="F112" s="88" t="s">
        <v>347</v>
      </c>
      <c r="G112" s="50">
        <f t="shared" si="1"/>
        <v>0</v>
      </c>
      <c r="H112" s="50">
        <f>SUM(H113)</f>
        <v>0</v>
      </c>
      <c r="I112" s="50">
        <f>SUM(I113)</f>
        <v>0</v>
      </c>
    </row>
    <row r="113" spans="1:9" ht="16.5" customHeight="1">
      <c r="A113" s="60">
        <v>2531</v>
      </c>
      <c r="B113" s="57" t="s">
        <v>149</v>
      </c>
      <c r="C113" s="57">
        <v>3</v>
      </c>
      <c r="D113" s="57">
        <v>1</v>
      </c>
      <c r="E113" s="90" t="s">
        <v>691</v>
      </c>
      <c r="F113" s="95" t="s">
        <v>348</v>
      </c>
      <c r="G113" s="50">
        <f t="shared" si="1"/>
        <v>0</v>
      </c>
      <c r="H113" s="50">
        <v>0</v>
      </c>
      <c r="I113" s="50">
        <v>0</v>
      </c>
    </row>
    <row r="114" spans="1:9" ht="27.75" customHeight="1">
      <c r="A114" s="60">
        <v>2540</v>
      </c>
      <c r="B114" s="59" t="s">
        <v>149</v>
      </c>
      <c r="C114" s="59">
        <v>4</v>
      </c>
      <c r="D114" s="59">
        <v>0</v>
      </c>
      <c r="E114" s="87" t="s">
        <v>692</v>
      </c>
      <c r="F114" s="88" t="s">
        <v>349</v>
      </c>
      <c r="G114" s="50">
        <f t="shared" si="1"/>
        <v>0</v>
      </c>
      <c r="H114" s="50">
        <f>SUM(H115)</f>
        <v>0</v>
      </c>
      <c r="I114" s="50">
        <f>SUM(I115)</f>
        <v>0</v>
      </c>
    </row>
    <row r="115" spans="1:9" ht="17.25" customHeight="1">
      <c r="A115" s="60">
        <v>2541</v>
      </c>
      <c r="B115" s="57" t="s">
        <v>149</v>
      </c>
      <c r="C115" s="57">
        <v>4</v>
      </c>
      <c r="D115" s="57">
        <v>1</v>
      </c>
      <c r="E115" s="90" t="s">
        <v>693</v>
      </c>
      <c r="F115" s="95" t="s">
        <v>350</v>
      </c>
      <c r="G115" s="50">
        <f t="shared" si="1"/>
        <v>0</v>
      </c>
      <c r="H115" s="50">
        <f>'Հատված 6'!H281</f>
        <v>0</v>
      </c>
      <c r="I115" s="50">
        <v>0</v>
      </c>
    </row>
    <row r="116" spans="1:9" ht="39.75" customHeight="1">
      <c r="A116" s="60">
        <v>2550</v>
      </c>
      <c r="B116" s="59" t="s">
        <v>149</v>
      </c>
      <c r="C116" s="59">
        <v>5</v>
      </c>
      <c r="D116" s="59">
        <v>0</v>
      </c>
      <c r="E116" s="87" t="s">
        <v>694</v>
      </c>
      <c r="F116" s="88" t="s">
        <v>351</v>
      </c>
      <c r="G116" s="50">
        <f t="shared" si="1"/>
        <v>0</v>
      </c>
      <c r="H116" s="50">
        <f>SUM(H117)</f>
        <v>0</v>
      </c>
      <c r="I116" s="50">
        <f>SUM(I117)</f>
        <v>0</v>
      </c>
    </row>
    <row r="117" spans="1:9" ht="27" customHeight="1">
      <c r="A117" s="60">
        <v>2551</v>
      </c>
      <c r="B117" s="57" t="s">
        <v>149</v>
      </c>
      <c r="C117" s="57">
        <v>5</v>
      </c>
      <c r="D117" s="57">
        <v>1</v>
      </c>
      <c r="E117" s="90" t="s">
        <v>695</v>
      </c>
      <c r="F117" s="95" t="s">
        <v>352</v>
      </c>
      <c r="G117" s="50">
        <f t="shared" si="1"/>
        <v>0</v>
      </c>
      <c r="H117" s="50">
        <v>0</v>
      </c>
      <c r="I117" s="50">
        <v>0</v>
      </c>
    </row>
    <row r="118" spans="1:9" ht="27" customHeight="1">
      <c r="A118" s="60">
        <v>2560</v>
      </c>
      <c r="B118" s="59" t="s">
        <v>149</v>
      </c>
      <c r="C118" s="59">
        <v>6</v>
      </c>
      <c r="D118" s="59">
        <v>0</v>
      </c>
      <c r="E118" s="87" t="s">
        <v>696</v>
      </c>
      <c r="F118" s="88" t="s">
        <v>353</v>
      </c>
      <c r="G118" s="50">
        <f t="shared" si="1"/>
        <v>7100</v>
      </c>
      <c r="H118" s="50">
        <f>SUM(H119)</f>
        <v>7100</v>
      </c>
      <c r="I118" s="50">
        <f>SUM(I119)</f>
        <v>0</v>
      </c>
    </row>
    <row r="119" spans="1:9" ht="27" customHeight="1">
      <c r="A119" s="60">
        <v>2561</v>
      </c>
      <c r="B119" s="57" t="s">
        <v>149</v>
      </c>
      <c r="C119" s="57">
        <v>6</v>
      </c>
      <c r="D119" s="57">
        <v>1</v>
      </c>
      <c r="E119" s="90" t="s">
        <v>697</v>
      </c>
      <c r="F119" s="95" t="s">
        <v>354</v>
      </c>
      <c r="G119" s="50">
        <f t="shared" si="1"/>
        <v>7100</v>
      </c>
      <c r="H119" s="50">
        <f>'Հատված 6'!H289</f>
        <v>7100</v>
      </c>
      <c r="I119" s="50">
        <f>'Հատված 6'!I289</f>
        <v>0</v>
      </c>
    </row>
    <row r="120" spans="1:9" s="86" customFormat="1" ht="59.25" customHeight="1">
      <c r="A120" s="60">
        <v>2600</v>
      </c>
      <c r="B120" s="59" t="s">
        <v>150</v>
      </c>
      <c r="C120" s="59">
        <v>0</v>
      </c>
      <c r="D120" s="59">
        <v>0</v>
      </c>
      <c r="E120" s="83" t="s">
        <v>698</v>
      </c>
      <c r="F120" s="96" t="s">
        <v>355</v>
      </c>
      <c r="G120" s="50">
        <f t="shared" si="1"/>
        <v>697362.1</v>
      </c>
      <c r="H120" s="50">
        <f>SUM(H121+H123+H125+H127+H129+H131)</f>
        <v>51840</v>
      </c>
      <c r="I120" s="50">
        <f>SUM(I121+I123+I125+I127+I129+I131)</f>
        <v>645522.1</v>
      </c>
    </row>
    <row r="121" spans="1:9" ht="14.25" customHeight="1">
      <c r="A121" s="60">
        <v>2610</v>
      </c>
      <c r="B121" s="59" t="s">
        <v>150</v>
      </c>
      <c r="C121" s="59">
        <v>1</v>
      </c>
      <c r="D121" s="59">
        <v>0</v>
      </c>
      <c r="E121" s="87" t="s">
        <v>699</v>
      </c>
      <c r="F121" s="88" t="s">
        <v>356</v>
      </c>
      <c r="G121" s="50">
        <f t="shared" si="1"/>
        <v>0</v>
      </c>
      <c r="H121" s="50">
        <f>'Հատված 6'!H294</f>
        <v>0</v>
      </c>
      <c r="I121" s="50">
        <f>SUM(I122)</f>
        <v>0</v>
      </c>
    </row>
    <row r="122" spans="1:9" ht="14.25" customHeight="1">
      <c r="A122" s="60">
        <v>2611</v>
      </c>
      <c r="B122" s="57" t="s">
        <v>150</v>
      </c>
      <c r="C122" s="57">
        <v>1</v>
      </c>
      <c r="D122" s="57">
        <v>1</v>
      </c>
      <c r="E122" s="90" t="s">
        <v>700</v>
      </c>
      <c r="F122" s="95" t="s">
        <v>357</v>
      </c>
      <c r="G122" s="50">
        <f t="shared" si="1"/>
        <v>0</v>
      </c>
      <c r="H122" s="50"/>
      <c r="I122" s="50"/>
    </row>
    <row r="123" spans="1:9" ht="14.25" customHeight="1">
      <c r="A123" s="60">
        <v>2620</v>
      </c>
      <c r="B123" s="59" t="s">
        <v>150</v>
      </c>
      <c r="C123" s="59">
        <v>2</v>
      </c>
      <c r="D123" s="59">
        <v>0</v>
      </c>
      <c r="E123" s="87" t="s">
        <v>701</v>
      </c>
      <c r="F123" s="88" t="s">
        <v>358</v>
      </c>
      <c r="G123" s="50">
        <f t="shared" si="1"/>
        <v>0</v>
      </c>
      <c r="H123" s="50">
        <f>SUM(H124)</f>
        <v>0</v>
      </c>
      <c r="I123" s="50">
        <f>SUM(I124)</f>
        <v>0</v>
      </c>
    </row>
    <row r="124" spans="1:9" ht="14.25" customHeight="1">
      <c r="A124" s="60">
        <v>2621</v>
      </c>
      <c r="B124" s="57" t="s">
        <v>150</v>
      </c>
      <c r="C124" s="57">
        <v>2</v>
      </c>
      <c r="D124" s="57">
        <v>1</v>
      </c>
      <c r="E124" s="90" t="s">
        <v>702</v>
      </c>
      <c r="F124" s="95" t="s">
        <v>359</v>
      </c>
      <c r="G124" s="50">
        <f t="shared" si="1"/>
        <v>0</v>
      </c>
      <c r="H124" s="50"/>
      <c r="I124" s="50"/>
    </row>
    <row r="125" spans="1:9" ht="14.25" customHeight="1">
      <c r="A125" s="60">
        <v>2630</v>
      </c>
      <c r="B125" s="59" t="s">
        <v>150</v>
      </c>
      <c r="C125" s="59">
        <v>3</v>
      </c>
      <c r="D125" s="59">
        <v>0</v>
      </c>
      <c r="E125" s="87" t="s">
        <v>703</v>
      </c>
      <c r="F125" s="88" t="s">
        <v>360</v>
      </c>
      <c r="G125" s="50">
        <f t="shared" si="1"/>
        <v>571912.1</v>
      </c>
      <c r="H125" s="50">
        <f>'Հատված 6'!H302</f>
        <v>29190</v>
      </c>
      <c r="I125" s="50">
        <f>'Հատված 6'!I302</f>
        <v>542722.1</v>
      </c>
    </row>
    <row r="126" spans="1:9" ht="14.25" customHeight="1">
      <c r="A126" s="60">
        <v>2631</v>
      </c>
      <c r="B126" s="57" t="s">
        <v>150</v>
      </c>
      <c r="C126" s="57">
        <v>3</v>
      </c>
      <c r="D126" s="57">
        <v>1</v>
      </c>
      <c r="E126" s="90" t="s">
        <v>704</v>
      </c>
      <c r="F126" s="99" t="s">
        <v>361</v>
      </c>
      <c r="G126" s="50">
        <f t="shared" si="1"/>
        <v>0</v>
      </c>
      <c r="H126" s="50"/>
      <c r="I126" s="50"/>
    </row>
    <row r="127" spans="1:9" ht="14.25" customHeight="1">
      <c r="A127" s="60">
        <v>2640</v>
      </c>
      <c r="B127" s="59" t="s">
        <v>150</v>
      </c>
      <c r="C127" s="59">
        <v>4</v>
      </c>
      <c r="D127" s="59">
        <v>0</v>
      </c>
      <c r="E127" s="87" t="s">
        <v>705</v>
      </c>
      <c r="F127" s="88" t="s">
        <v>362</v>
      </c>
      <c r="G127" s="50">
        <f t="shared" si="1"/>
        <v>123150</v>
      </c>
      <c r="H127" s="50">
        <f>SUM(H128)</f>
        <v>22650</v>
      </c>
      <c r="I127" s="50">
        <f>SUM(I128)</f>
        <v>100500</v>
      </c>
    </row>
    <row r="128" spans="1:9" ht="20.25" customHeight="1">
      <c r="A128" s="60">
        <v>2641</v>
      </c>
      <c r="B128" s="57" t="s">
        <v>150</v>
      </c>
      <c r="C128" s="57">
        <v>4</v>
      </c>
      <c r="D128" s="57">
        <v>1</v>
      </c>
      <c r="E128" s="90" t="s">
        <v>706</v>
      </c>
      <c r="F128" s="95" t="s">
        <v>363</v>
      </c>
      <c r="G128" s="50">
        <f t="shared" si="1"/>
        <v>123150</v>
      </c>
      <c r="H128" s="50">
        <f>'Հատված 6'!H313</f>
        <v>22650</v>
      </c>
      <c r="I128" s="50">
        <f>'Հատված 6'!I313</f>
        <v>100500</v>
      </c>
    </row>
    <row r="129" spans="1:9" ht="38.25" customHeight="1">
      <c r="A129" s="60">
        <v>2650</v>
      </c>
      <c r="B129" s="59" t="s">
        <v>150</v>
      </c>
      <c r="C129" s="59">
        <v>5</v>
      </c>
      <c r="D129" s="59">
        <v>0</v>
      </c>
      <c r="E129" s="87" t="s">
        <v>707</v>
      </c>
      <c r="F129" s="88" t="s">
        <v>367</v>
      </c>
      <c r="G129" s="50">
        <f t="shared" si="1"/>
        <v>0</v>
      </c>
      <c r="H129" s="50">
        <f>SUM(H130)</f>
        <v>0</v>
      </c>
      <c r="I129" s="50">
        <f>SUM(I130)</f>
        <v>0</v>
      </c>
    </row>
    <row r="130" spans="1:9" ht="39" customHeight="1">
      <c r="A130" s="60">
        <v>2651</v>
      </c>
      <c r="B130" s="57" t="s">
        <v>150</v>
      </c>
      <c r="C130" s="57">
        <v>5</v>
      </c>
      <c r="D130" s="57">
        <v>1</v>
      </c>
      <c r="E130" s="90" t="s">
        <v>708</v>
      </c>
      <c r="F130" s="95" t="s">
        <v>368</v>
      </c>
      <c r="G130" s="50">
        <f t="shared" si="1"/>
        <v>0</v>
      </c>
      <c r="H130" s="50">
        <v>0</v>
      </c>
      <c r="I130" s="50">
        <v>0</v>
      </c>
    </row>
    <row r="131" spans="1:9" ht="38.25" customHeight="1">
      <c r="A131" s="60">
        <v>2660</v>
      </c>
      <c r="B131" s="59" t="s">
        <v>150</v>
      </c>
      <c r="C131" s="59">
        <v>6</v>
      </c>
      <c r="D131" s="59">
        <v>0</v>
      </c>
      <c r="E131" s="87" t="s">
        <v>709</v>
      </c>
      <c r="F131" s="97" t="s">
        <v>371</v>
      </c>
      <c r="G131" s="50">
        <f t="shared" si="1"/>
        <v>2300</v>
      </c>
      <c r="H131" s="50">
        <f>SUM(H132)</f>
        <v>0</v>
      </c>
      <c r="I131" s="50">
        <f>SUM(I132)</f>
        <v>2300</v>
      </c>
    </row>
    <row r="132" spans="1:9" ht="26.25" customHeight="1">
      <c r="A132" s="60">
        <v>2661</v>
      </c>
      <c r="B132" s="57" t="s">
        <v>150</v>
      </c>
      <c r="C132" s="57">
        <v>6</v>
      </c>
      <c r="D132" s="57">
        <v>1</v>
      </c>
      <c r="E132" s="90" t="s">
        <v>710</v>
      </c>
      <c r="F132" s="95" t="s">
        <v>372</v>
      </c>
      <c r="G132" s="50">
        <f t="shared" si="1"/>
        <v>2300</v>
      </c>
      <c r="H132" s="50">
        <f>'Հատված 6'!H326</f>
        <v>0</v>
      </c>
      <c r="I132" s="50">
        <f>'Հատված 6'!I326</f>
        <v>2300</v>
      </c>
    </row>
    <row r="133" spans="1:9" s="86" customFormat="1" ht="14.25" customHeight="1">
      <c r="A133" s="60">
        <v>2700</v>
      </c>
      <c r="B133" s="59" t="s">
        <v>151</v>
      </c>
      <c r="C133" s="59">
        <v>0</v>
      </c>
      <c r="D133" s="59">
        <v>0</v>
      </c>
      <c r="E133" s="83" t="s">
        <v>711</v>
      </c>
      <c r="F133" s="96" t="s">
        <v>373</v>
      </c>
      <c r="G133" s="50">
        <f t="shared" si="1"/>
        <v>0</v>
      </c>
      <c r="H133" s="50">
        <f>SUM(H134+H138+H143+H148+H150+H152)</f>
        <v>0</v>
      </c>
      <c r="I133" s="50">
        <f>SUM(I134+I138+I143+I148+I150+I152)</f>
        <v>0</v>
      </c>
    </row>
    <row r="134" spans="1:9" ht="27" customHeight="1">
      <c r="A134" s="60">
        <v>2710</v>
      </c>
      <c r="B134" s="59" t="s">
        <v>151</v>
      </c>
      <c r="C134" s="59">
        <v>1</v>
      </c>
      <c r="D134" s="59">
        <v>0</v>
      </c>
      <c r="E134" s="87" t="s">
        <v>712</v>
      </c>
      <c r="F134" s="88" t="s">
        <v>374</v>
      </c>
      <c r="G134" s="50">
        <f t="shared" si="1"/>
        <v>0</v>
      </c>
      <c r="H134" s="50">
        <f>SUM(H135:H137)</f>
        <v>0</v>
      </c>
      <c r="I134" s="50">
        <f>SUM(I135:I137)</f>
        <v>0</v>
      </c>
    </row>
    <row r="135" spans="1:9" ht="15" customHeight="1">
      <c r="A135" s="60">
        <v>2711</v>
      </c>
      <c r="B135" s="57" t="s">
        <v>151</v>
      </c>
      <c r="C135" s="57">
        <v>1</v>
      </c>
      <c r="D135" s="57">
        <v>1</v>
      </c>
      <c r="E135" s="90" t="s">
        <v>713</v>
      </c>
      <c r="F135" s="95" t="s">
        <v>375</v>
      </c>
      <c r="G135" s="50">
        <f t="shared" si="1"/>
        <v>0</v>
      </c>
      <c r="H135" s="50">
        <v>0</v>
      </c>
      <c r="I135" s="50">
        <v>0</v>
      </c>
    </row>
    <row r="136" spans="1:9" ht="15" customHeight="1">
      <c r="A136" s="60">
        <v>2712</v>
      </c>
      <c r="B136" s="57" t="s">
        <v>151</v>
      </c>
      <c r="C136" s="57">
        <v>1</v>
      </c>
      <c r="D136" s="57">
        <v>2</v>
      </c>
      <c r="E136" s="90" t="s">
        <v>714</v>
      </c>
      <c r="F136" s="95" t="s">
        <v>376</v>
      </c>
      <c r="G136" s="50">
        <f t="shared" si="1"/>
        <v>0</v>
      </c>
      <c r="H136" s="50">
        <v>0</v>
      </c>
      <c r="I136" s="50">
        <v>0</v>
      </c>
    </row>
    <row r="137" spans="1:9" ht="15" customHeight="1">
      <c r="A137" s="60">
        <v>2713</v>
      </c>
      <c r="B137" s="57" t="s">
        <v>151</v>
      </c>
      <c r="C137" s="57">
        <v>1</v>
      </c>
      <c r="D137" s="57">
        <v>3</v>
      </c>
      <c r="E137" s="90" t="s">
        <v>715</v>
      </c>
      <c r="F137" s="95" t="s">
        <v>377</v>
      </c>
      <c r="G137" s="50">
        <f aca="true" t="shared" si="2" ref="G137:G200">SUM(H137:I137)</f>
        <v>0</v>
      </c>
      <c r="H137" s="50">
        <v>0</v>
      </c>
      <c r="I137" s="50">
        <v>0</v>
      </c>
    </row>
    <row r="138" spans="1:9" ht="24.75" customHeight="1">
      <c r="A138" s="60">
        <v>2720</v>
      </c>
      <c r="B138" s="59" t="s">
        <v>151</v>
      </c>
      <c r="C138" s="59">
        <v>2</v>
      </c>
      <c r="D138" s="59">
        <v>0</v>
      </c>
      <c r="E138" s="87" t="s">
        <v>716</v>
      </c>
      <c r="F138" s="88" t="s">
        <v>378</v>
      </c>
      <c r="G138" s="50">
        <f t="shared" si="2"/>
        <v>0</v>
      </c>
      <c r="H138" s="50">
        <f>SUM(H139:H142)</f>
        <v>0</v>
      </c>
      <c r="I138" s="50">
        <f>SUM(I139:I142)</f>
        <v>0</v>
      </c>
    </row>
    <row r="139" spans="1:9" ht="15" customHeight="1">
      <c r="A139" s="60">
        <v>2721</v>
      </c>
      <c r="B139" s="57" t="s">
        <v>151</v>
      </c>
      <c r="C139" s="57">
        <v>2</v>
      </c>
      <c r="D139" s="57">
        <v>1</v>
      </c>
      <c r="E139" s="90" t="s">
        <v>717</v>
      </c>
      <c r="F139" s="95" t="s">
        <v>379</v>
      </c>
      <c r="G139" s="50">
        <f t="shared" si="2"/>
        <v>0</v>
      </c>
      <c r="H139" s="50">
        <v>0</v>
      </c>
      <c r="I139" s="50">
        <v>0</v>
      </c>
    </row>
    <row r="140" spans="1:9" ht="15" customHeight="1">
      <c r="A140" s="60">
        <v>2722</v>
      </c>
      <c r="B140" s="57" t="s">
        <v>151</v>
      </c>
      <c r="C140" s="57">
        <v>2</v>
      </c>
      <c r="D140" s="57">
        <v>2</v>
      </c>
      <c r="E140" s="90" t="s">
        <v>718</v>
      </c>
      <c r="F140" s="95" t="s">
        <v>380</v>
      </c>
      <c r="G140" s="50">
        <f t="shared" si="2"/>
        <v>0</v>
      </c>
      <c r="H140" s="50">
        <v>0</v>
      </c>
      <c r="I140" s="50">
        <v>0</v>
      </c>
    </row>
    <row r="141" spans="1:9" ht="15" customHeight="1">
      <c r="A141" s="60">
        <v>2723</v>
      </c>
      <c r="B141" s="57" t="s">
        <v>151</v>
      </c>
      <c r="C141" s="57">
        <v>2</v>
      </c>
      <c r="D141" s="57">
        <v>3</v>
      </c>
      <c r="E141" s="90" t="s">
        <v>719</v>
      </c>
      <c r="F141" s="95" t="s">
        <v>381</v>
      </c>
      <c r="G141" s="50">
        <f t="shared" si="2"/>
        <v>0</v>
      </c>
      <c r="H141" s="50">
        <v>0</v>
      </c>
      <c r="I141" s="50">
        <v>0</v>
      </c>
    </row>
    <row r="142" spans="1:9" ht="15" customHeight="1">
      <c r="A142" s="60">
        <v>2724</v>
      </c>
      <c r="B142" s="57" t="s">
        <v>151</v>
      </c>
      <c r="C142" s="57">
        <v>2</v>
      </c>
      <c r="D142" s="57">
        <v>4</v>
      </c>
      <c r="E142" s="90" t="s">
        <v>720</v>
      </c>
      <c r="F142" s="95" t="s">
        <v>382</v>
      </c>
      <c r="G142" s="50">
        <f t="shared" si="2"/>
        <v>0</v>
      </c>
      <c r="H142" s="50">
        <v>0</v>
      </c>
      <c r="I142" s="50">
        <v>0</v>
      </c>
    </row>
    <row r="143" spans="1:9" ht="15" customHeight="1">
      <c r="A143" s="60">
        <v>2730</v>
      </c>
      <c r="B143" s="59" t="s">
        <v>151</v>
      </c>
      <c r="C143" s="59">
        <v>3</v>
      </c>
      <c r="D143" s="59">
        <v>0</v>
      </c>
      <c r="E143" s="87" t="s">
        <v>721</v>
      </c>
      <c r="F143" s="88" t="s">
        <v>383</v>
      </c>
      <c r="G143" s="50">
        <f t="shared" si="2"/>
        <v>0</v>
      </c>
      <c r="H143" s="50">
        <f>SUM(H144:H147)</f>
        <v>0</v>
      </c>
      <c r="I143" s="50">
        <f>SUM(I144:I147)</f>
        <v>0</v>
      </c>
    </row>
    <row r="144" spans="1:9" ht="24.75" customHeight="1">
      <c r="A144" s="60">
        <v>2731</v>
      </c>
      <c r="B144" s="57" t="s">
        <v>151</v>
      </c>
      <c r="C144" s="57">
        <v>3</v>
      </c>
      <c r="D144" s="57">
        <v>1</v>
      </c>
      <c r="E144" s="90" t="s">
        <v>722</v>
      </c>
      <c r="F144" s="91" t="s">
        <v>384</v>
      </c>
      <c r="G144" s="50">
        <f t="shared" si="2"/>
        <v>0</v>
      </c>
      <c r="H144" s="50">
        <v>0</v>
      </c>
      <c r="I144" s="50">
        <v>0</v>
      </c>
    </row>
    <row r="145" spans="1:9" ht="15.75" customHeight="1">
      <c r="A145" s="60">
        <v>2732</v>
      </c>
      <c r="B145" s="57" t="s">
        <v>151</v>
      </c>
      <c r="C145" s="57">
        <v>3</v>
      </c>
      <c r="D145" s="57">
        <v>2</v>
      </c>
      <c r="E145" s="90" t="s">
        <v>723</v>
      </c>
      <c r="F145" s="91" t="s">
        <v>385</v>
      </c>
      <c r="G145" s="50">
        <f t="shared" si="2"/>
        <v>0</v>
      </c>
      <c r="H145" s="50">
        <v>0</v>
      </c>
      <c r="I145" s="50">
        <v>0</v>
      </c>
    </row>
    <row r="146" spans="1:9" ht="24.75" customHeight="1">
      <c r="A146" s="60">
        <v>2733</v>
      </c>
      <c r="B146" s="57" t="s">
        <v>151</v>
      </c>
      <c r="C146" s="57">
        <v>3</v>
      </c>
      <c r="D146" s="57">
        <v>3</v>
      </c>
      <c r="E146" s="90" t="s">
        <v>724</v>
      </c>
      <c r="F146" s="91" t="s">
        <v>386</v>
      </c>
      <c r="G146" s="50">
        <f t="shared" si="2"/>
        <v>0</v>
      </c>
      <c r="H146" s="50">
        <v>0</v>
      </c>
      <c r="I146" s="50">
        <v>0</v>
      </c>
    </row>
    <row r="147" spans="1:9" ht="24.75" customHeight="1">
      <c r="A147" s="60">
        <v>2734</v>
      </c>
      <c r="B147" s="57" t="s">
        <v>151</v>
      </c>
      <c r="C147" s="57">
        <v>3</v>
      </c>
      <c r="D147" s="57">
        <v>4</v>
      </c>
      <c r="E147" s="90" t="s">
        <v>725</v>
      </c>
      <c r="F147" s="91" t="s">
        <v>387</v>
      </c>
      <c r="G147" s="50">
        <f t="shared" si="2"/>
        <v>0</v>
      </c>
      <c r="H147" s="50">
        <v>0</v>
      </c>
      <c r="I147" s="50">
        <v>0</v>
      </c>
    </row>
    <row r="148" spans="1:9" ht="24.75" customHeight="1">
      <c r="A148" s="60">
        <v>2740</v>
      </c>
      <c r="B148" s="59" t="s">
        <v>151</v>
      </c>
      <c r="C148" s="59">
        <v>4</v>
      </c>
      <c r="D148" s="59">
        <v>0</v>
      </c>
      <c r="E148" s="87" t="s">
        <v>726</v>
      </c>
      <c r="F148" s="88" t="s">
        <v>388</v>
      </c>
      <c r="G148" s="50">
        <f t="shared" si="2"/>
        <v>0</v>
      </c>
      <c r="H148" s="50">
        <f>SUM(H149)</f>
        <v>0</v>
      </c>
      <c r="I148" s="50">
        <f>SUM(I149)</f>
        <v>0</v>
      </c>
    </row>
    <row r="149" spans="1:9" ht="16.5" customHeight="1">
      <c r="A149" s="60">
        <v>2741</v>
      </c>
      <c r="B149" s="57" t="s">
        <v>151</v>
      </c>
      <c r="C149" s="57">
        <v>4</v>
      </c>
      <c r="D149" s="57">
        <v>1</v>
      </c>
      <c r="E149" s="90" t="s">
        <v>727</v>
      </c>
      <c r="F149" s="95" t="s">
        <v>389</v>
      </c>
      <c r="G149" s="50">
        <f t="shared" si="2"/>
        <v>0</v>
      </c>
      <c r="H149" s="50">
        <v>0</v>
      </c>
      <c r="I149" s="50">
        <v>0</v>
      </c>
    </row>
    <row r="150" spans="1:9" ht="24.75" customHeight="1">
      <c r="A150" s="60">
        <v>2750</v>
      </c>
      <c r="B150" s="59" t="s">
        <v>151</v>
      </c>
      <c r="C150" s="59">
        <v>5</v>
      </c>
      <c r="D150" s="59">
        <v>0</v>
      </c>
      <c r="E150" s="87" t="s">
        <v>728</v>
      </c>
      <c r="F150" s="88" t="s">
        <v>390</v>
      </c>
      <c r="G150" s="50">
        <f t="shared" si="2"/>
        <v>0</v>
      </c>
      <c r="H150" s="50">
        <f>SUM(H151)</f>
        <v>0</v>
      </c>
      <c r="I150" s="50">
        <f>SUM(I151)</f>
        <v>0</v>
      </c>
    </row>
    <row r="151" spans="1:9" ht="27">
      <c r="A151" s="60">
        <v>2751</v>
      </c>
      <c r="B151" s="57" t="s">
        <v>151</v>
      </c>
      <c r="C151" s="57">
        <v>5</v>
      </c>
      <c r="D151" s="57">
        <v>1</v>
      </c>
      <c r="E151" s="90" t="s">
        <v>729</v>
      </c>
      <c r="F151" s="95" t="s">
        <v>390</v>
      </c>
      <c r="G151" s="50">
        <f t="shared" si="2"/>
        <v>0</v>
      </c>
      <c r="H151" s="50">
        <v>0</v>
      </c>
      <c r="I151" s="50">
        <v>0</v>
      </c>
    </row>
    <row r="152" spans="1:9" ht="27.75" customHeight="1">
      <c r="A152" s="60">
        <v>2760</v>
      </c>
      <c r="B152" s="59" t="s">
        <v>151</v>
      </c>
      <c r="C152" s="59">
        <v>6</v>
      </c>
      <c r="D152" s="59">
        <v>0</v>
      </c>
      <c r="E152" s="87" t="s">
        <v>730</v>
      </c>
      <c r="F152" s="88" t="s">
        <v>391</v>
      </c>
      <c r="G152" s="50">
        <f t="shared" si="2"/>
        <v>0</v>
      </c>
      <c r="H152" s="50">
        <f>SUM(H153:H154)</f>
        <v>0</v>
      </c>
      <c r="I152" s="50">
        <f>SUM(I153:I154)</f>
        <v>0</v>
      </c>
    </row>
    <row r="153" spans="1:9" ht="27">
      <c r="A153" s="60">
        <v>2761</v>
      </c>
      <c r="B153" s="57" t="s">
        <v>151</v>
      </c>
      <c r="C153" s="57">
        <v>6</v>
      </c>
      <c r="D153" s="57">
        <v>1</v>
      </c>
      <c r="E153" s="90" t="s">
        <v>731</v>
      </c>
      <c r="F153" s="88"/>
      <c r="G153" s="50">
        <f t="shared" si="2"/>
        <v>0</v>
      </c>
      <c r="H153" s="50">
        <v>0</v>
      </c>
      <c r="I153" s="50">
        <v>0</v>
      </c>
    </row>
    <row r="154" spans="1:9" ht="17.25" customHeight="1">
      <c r="A154" s="60">
        <v>2762</v>
      </c>
      <c r="B154" s="57" t="s">
        <v>151</v>
      </c>
      <c r="C154" s="57">
        <v>6</v>
      </c>
      <c r="D154" s="57">
        <v>2</v>
      </c>
      <c r="E154" s="90" t="s">
        <v>732</v>
      </c>
      <c r="F154" s="95" t="s">
        <v>392</v>
      </c>
      <c r="G154" s="50">
        <f t="shared" si="2"/>
        <v>0</v>
      </c>
      <c r="H154" s="50">
        <f>'Հատված 6'!H380</f>
        <v>0</v>
      </c>
      <c r="I154" s="50">
        <f>'Հատված 6'!I380</f>
        <v>0</v>
      </c>
    </row>
    <row r="155" spans="1:9" s="86" customFormat="1" ht="14.25" customHeight="1">
      <c r="A155" s="60">
        <v>2800</v>
      </c>
      <c r="B155" s="59" t="s">
        <v>152</v>
      </c>
      <c r="C155" s="59">
        <v>0</v>
      </c>
      <c r="D155" s="59">
        <v>0</v>
      </c>
      <c r="E155" s="100" t="s">
        <v>733</v>
      </c>
      <c r="F155" s="96" t="s">
        <v>393</v>
      </c>
      <c r="G155" s="50">
        <f t="shared" si="2"/>
        <v>87154</v>
      </c>
      <c r="H155" s="50">
        <f>SUM(H156+H158+H166+H170+H174+H176)</f>
        <v>40654</v>
      </c>
      <c r="I155" s="50">
        <f>SUM(I156+I158+I166+I170+I174+I176)</f>
        <v>46500</v>
      </c>
    </row>
    <row r="156" spans="1:9" ht="15" customHeight="1">
      <c r="A156" s="60">
        <v>2810</v>
      </c>
      <c r="B156" s="57" t="s">
        <v>152</v>
      </c>
      <c r="C156" s="57">
        <v>1</v>
      </c>
      <c r="D156" s="57">
        <v>0</v>
      </c>
      <c r="E156" s="87" t="s">
        <v>734</v>
      </c>
      <c r="F156" s="88" t="s">
        <v>394</v>
      </c>
      <c r="G156" s="50">
        <f t="shared" si="2"/>
        <v>5000</v>
      </c>
      <c r="H156" s="50">
        <f>SUM(H157)</f>
        <v>0</v>
      </c>
      <c r="I156" s="50">
        <f>SUM(I157)</f>
        <v>5000</v>
      </c>
    </row>
    <row r="157" spans="1:9" ht="14.25" customHeight="1">
      <c r="A157" s="60">
        <v>2811</v>
      </c>
      <c r="B157" s="57" t="s">
        <v>152</v>
      </c>
      <c r="C157" s="57">
        <v>1</v>
      </c>
      <c r="D157" s="57">
        <v>1</v>
      </c>
      <c r="E157" s="90" t="s">
        <v>735</v>
      </c>
      <c r="F157" s="95" t="s">
        <v>395</v>
      </c>
      <c r="G157" s="50">
        <f t="shared" si="2"/>
        <v>5000</v>
      </c>
      <c r="H157" s="50">
        <f>'Հատված 6'!H386</f>
        <v>0</v>
      </c>
      <c r="I157" s="50">
        <f>'Հատված 6'!I386</f>
        <v>5000</v>
      </c>
    </row>
    <row r="158" spans="1:9" ht="14.25" customHeight="1">
      <c r="A158" s="60">
        <v>2820</v>
      </c>
      <c r="B158" s="59" t="s">
        <v>152</v>
      </c>
      <c r="C158" s="59">
        <v>2</v>
      </c>
      <c r="D158" s="59">
        <v>0</v>
      </c>
      <c r="E158" s="87" t="s">
        <v>736</v>
      </c>
      <c r="F158" s="88" t="s">
        <v>396</v>
      </c>
      <c r="G158" s="50">
        <f t="shared" si="2"/>
        <v>81254</v>
      </c>
      <c r="H158" s="50">
        <f>'Հատված 6'!H394</f>
        <v>39754</v>
      </c>
      <c r="I158" s="50">
        <f>SUM(I159:I165)</f>
        <v>41500</v>
      </c>
    </row>
    <row r="159" spans="1:9" ht="14.25" customHeight="1">
      <c r="A159" s="60">
        <v>2821</v>
      </c>
      <c r="B159" s="57" t="s">
        <v>152</v>
      </c>
      <c r="C159" s="57">
        <v>2</v>
      </c>
      <c r="D159" s="57">
        <v>1</v>
      </c>
      <c r="E159" s="90" t="s">
        <v>737</v>
      </c>
      <c r="F159" s="88"/>
      <c r="G159" s="50">
        <f t="shared" si="2"/>
        <v>0</v>
      </c>
      <c r="H159" s="50">
        <f>'Հատված 6'!H395</f>
        <v>0</v>
      </c>
      <c r="I159" s="50">
        <f>'Հատված 6'!I395</f>
        <v>0</v>
      </c>
    </row>
    <row r="160" spans="1:9" ht="14.25" customHeight="1">
      <c r="A160" s="60">
        <v>2822</v>
      </c>
      <c r="B160" s="57" t="s">
        <v>152</v>
      </c>
      <c r="C160" s="57">
        <v>2</v>
      </c>
      <c r="D160" s="57">
        <v>2</v>
      </c>
      <c r="E160" s="90" t="s">
        <v>738</v>
      </c>
      <c r="F160" s="88"/>
      <c r="G160" s="50">
        <f t="shared" si="2"/>
        <v>0</v>
      </c>
      <c r="H160" s="50">
        <f>'Հատված 6'!H400</f>
        <v>0</v>
      </c>
      <c r="I160" s="50">
        <f>'Հատված 6'!I400</f>
        <v>0</v>
      </c>
    </row>
    <row r="161" spans="1:9" ht="14.25" customHeight="1">
      <c r="A161" s="60">
        <v>2823</v>
      </c>
      <c r="B161" s="57" t="s">
        <v>152</v>
      </c>
      <c r="C161" s="57">
        <v>2</v>
      </c>
      <c r="D161" s="57">
        <v>3</v>
      </c>
      <c r="E161" s="90" t="s">
        <v>739</v>
      </c>
      <c r="F161" s="95" t="s">
        <v>397</v>
      </c>
      <c r="G161" s="50">
        <f t="shared" si="2"/>
        <v>71054</v>
      </c>
      <c r="H161" s="50">
        <f>'Հատված 6'!H403</f>
        <v>29554</v>
      </c>
      <c r="I161" s="50">
        <f>'Հատված 6'!I403</f>
        <v>41500</v>
      </c>
    </row>
    <row r="162" spans="1:9" ht="14.25" customHeight="1">
      <c r="A162" s="60">
        <v>2824</v>
      </c>
      <c r="B162" s="57" t="s">
        <v>152</v>
      </c>
      <c r="C162" s="57">
        <v>2</v>
      </c>
      <c r="D162" s="57">
        <v>4</v>
      </c>
      <c r="E162" s="90" t="s">
        <v>740</v>
      </c>
      <c r="F162" s="95"/>
      <c r="G162" s="50">
        <f t="shared" si="2"/>
        <v>10200</v>
      </c>
      <c r="H162" s="50">
        <f>'Հատված 6'!H409</f>
        <v>10200</v>
      </c>
      <c r="I162" s="50">
        <f>'Հատված 6'!I409</f>
        <v>0</v>
      </c>
    </row>
    <row r="163" spans="1:9" ht="14.25" customHeight="1">
      <c r="A163" s="60">
        <v>2825</v>
      </c>
      <c r="B163" s="57" t="s">
        <v>152</v>
      </c>
      <c r="C163" s="57">
        <v>2</v>
      </c>
      <c r="D163" s="57">
        <v>5</v>
      </c>
      <c r="E163" s="90" t="s">
        <v>741</v>
      </c>
      <c r="F163" s="95"/>
      <c r="G163" s="50">
        <f t="shared" si="2"/>
        <v>0</v>
      </c>
      <c r="H163" s="50">
        <v>0</v>
      </c>
      <c r="I163" s="50">
        <v>0</v>
      </c>
    </row>
    <row r="164" spans="1:9" ht="14.25" customHeight="1">
      <c r="A164" s="60">
        <v>2826</v>
      </c>
      <c r="B164" s="57" t="s">
        <v>152</v>
      </c>
      <c r="C164" s="57">
        <v>2</v>
      </c>
      <c r="D164" s="57">
        <v>6</v>
      </c>
      <c r="E164" s="90" t="s">
        <v>742</v>
      </c>
      <c r="F164" s="95"/>
      <c r="G164" s="50">
        <f t="shared" si="2"/>
        <v>0</v>
      </c>
      <c r="H164" s="50">
        <v>0</v>
      </c>
      <c r="I164" s="50">
        <v>0</v>
      </c>
    </row>
    <row r="165" spans="1:9" ht="27">
      <c r="A165" s="60">
        <v>2827</v>
      </c>
      <c r="B165" s="57" t="s">
        <v>152</v>
      </c>
      <c r="C165" s="57">
        <v>2</v>
      </c>
      <c r="D165" s="57">
        <v>7</v>
      </c>
      <c r="E165" s="90" t="s">
        <v>743</v>
      </c>
      <c r="F165" s="95"/>
      <c r="G165" s="50">
        <f t="shared" si="2"/>
        <v>0</v>
      </c>
      <c r="H165" s="50">
        <v>0</v>
      </c>
      <c r="I165" s="50">
        <v>0</v>
      </c>
    </row>
    <row r="166" spans="1:9" ht="36" customHeight="1">
      <c r="A166" s="60">
        <v>2830</v>
      </c>
      <c r="B166" s="59" t="s">
        <v>152</v>
      </c>
      <c r="C166" s="59">
        <v>3</v>
      </c>
      <c r="D166" s="59">
        <v>0</v>
      </c>
      <c r="E166" s="87" t="s">
        <v>744</v>
      </c>
      <c r="F166" s="97" t="s">
        <v>398</v>
      </c>
      <c r="G166" s="50">
        <f t="shared" si="2"/>
        <v>0</v>
      </c>
      <c r="H166" s="50">
        <f>SUM(H167:H169)</f>
        <v>0</v>
      </c>
      <c r="I166" s="50">
        <f>SUM(I167:I169)</f>
        <v>0</v>
      </c>
    </row>
    <row r="167" spans="1:9" ht="17.25">
      <c r="A167" s="60">
        <v>2831</v>
      </c>
      <c r="B167" s="57" t="s">
        <v>152</v>
      </c>
      <c r="C167" s="57">
        <v>3</v>
      </c>
      <c r="D167" s="57">
        <v>1</v>
      </c>
      <c r="E167" s="90" t="s">
        <v>745</v>
      </c>
      <c r="F167" s="97"/>
      <c r="G167" s="50">
        <f t="shared" si="2"/>
        <v>0</v>
      </c>
      <c r="H167" s="50">
        <v>0</v>
      </c>
      <c r="I167" s="50">
        <v>0</v>
      </c>
    </row>
    <row r="168" spans="1:9" ht="17.25">
      <c r="A168" s="60">
        <v>2832</v>
      </c>
      <c r="B168" s="57" t="s">
        <v>152</v>
      </c>
      <c r="C168" s="57">
        <v>3</v>
      </c>
      <c r="D168" s="57">
        <v>2</v>
      </c>
      <c r="E168" s="90" t="s">
        <v>746</v>
      </c>
      <c r="F168" s="97"/>
      <c r="G168" s="50">
        <f t="shared" si="2"/>
        <v>0</v>
      </c>
      <c r="H168" s="50">
        <v>0</v>
      </c>
      <c r="I168" s="50">
        <v>0</v>
      </c>
    </row>
    <row r="169" spans="1:9" ht="14.25" customHeight="1">
      <c r="A169" s="60">
        <v>2833</v>
      </c>
      <c r="B169" s="57" t="s">
        <v>152</v>
      </c>
      <c r="C169" s="57">
        <v>3</v>
      </c>
      <c r="D169" s="57">
        <v>3</v>
      </c>
      <c r="E169" s="90" t="s">
        <v>747</v>
      </c>
      <c r="F169" s="95" t="s">
        <v>399</v>
      </c>
      <c r="G169" s="50">
        <f t="shared" si="2"/>
        <v>0</v>
      </c>
      <c r="H169" s="50">
        <v>0</v>
      </c>
      <c r="I169" s="50">
        <v>0</v>
      </c>
    </row>
    <row r="170" spans="1:9" ht="26.25" customHeight="1">
      <c r="A170" s="60">
        <v>2840</v>
      </c>
      <c r="B170" s="59" t="s">
        <v>152</v>
      </c>
      <c r="C170" s="59">
        <v>4</v>
      </c>
      <c r="D170" s="59">
        <v>0</v>
      </c>
      <c r="E170" s="87" t="s">
        <v>748</v>
      </c>
      <c r="F170" s="97" t="s">
        <v>400</v>
      </c>
      <c r="G170" s="50">
        <f t="shared" si="2"/>
        <v>900</v>
      </c>
      <c r="H170" s="50">
        <f>SUM(H171:H173)</f>
        <v>900</v>
      </c>
      <c r="I170" s="50">
        <f>SUM(I171:I173)</f>
        <v>0</v>
      </c>
    </row>
    <row r="171" spans="1:9" ht="17.25">
      <c r="A171" s="60">
        <v>2841</v>
      </c>
      <c r="B171" s="57" t="s">
        <v>152</v>
      </c>
      <c r="C171" s="57">
        <v>4</v>
      </c>
      <c r="D171" s="57">
        <v>1</v>
      </c>
      <c r="E171" s="90" t="s">
        <v>749</v>
      </c>
      <c r="F171" s="97"/>
      <c r="G171" s="50">
        <f t="shared" si="2"/>
        <v>0</v>
      </c>
      <c r="H171" s="50">
        <v>0</v>
      </c>
      <c r="I171" s="50">
        <v>0</v>
      </c>
    </row>
    <row r="172" spans="1:9" ht="26.25" customHeight="1">
      <c r="A172" s="60">
        <v>2842</v>
      </c>
      <c r="B172" s="57" t="s">
        <v>152</v>
      </c>
      <c r="C172" s="57">
        <v>4</v>
      </c>
      <c r="D172" s="57">
        <v>2</v>
      </c>
      <c r="E172" s="90" t="s">
        <v>750</v>
      </c>
      <c r="F172" s="97"/>
      <c r="G172" s="50">
        <f t="shared" si="2"/>
        <v>900</v>
      </c>
      <c r="H172" s="50">
        <f>'Հատված 6'!H441</f>
        <v>900</v>
      </c>
      <c r="I172" s="50">
        <v>0</v>
      </c>
    </row>
    <row r="173" spans="1:9" ht="16.5" customHeight="1">
      <c r="A173" s="60">
        <v>2843</v>
      </c>
      <c r="B173" s="57" t="s">
        <v>152</v>
      </c>
      <c r="C173" s="57">
        <v>4</v>
      </c>
      <c r="D173" s="57">
        <v>3</v>
      </c>
      <c r="E173" s="90" t="s">
        <v>751</v>
      </c>
      <c r="F173" s="95" t="s">
        <v>401</v>
      </c>
      <c r="G173" s="50">
        <f t="shared" si="2"/>
        <v>0</v>
      </c>
      <c r="H173" s="50">
        <v>0</v>
      </c>
      <c r="I173" s="50">
        <v>0</v>
      </c>
    </row>
    <row r="174" spans="1:9" ht="36.75" customHeight="1">
      <c r="A174" s="60">
        <v>2850</v>
      </c>
      <c r="B174" s="59" t="s">
        <v>152</v>
      </c>
      <c r="C174" s="59">
        <v>5</v>
      </c>
      <c r="D174" s="59">
        <v>0</v>
      </c>
      <c r="E174" s="101" t="s">
        <v>752</v>
      </c>
      <c r="F174" s="97" t="s">
        <v>402</v>
      </c>
      <c r="G174" s="50">
        <f t="shared" si="2"/>
        <v>0</v>
      </c>
      <c r="H174" s="50">
        <f>SUM(H175)</f>
        <v>0</v>
      </c>
      <c r="I174" s="50">
        <f>SUM(I175)</f>
        <v>0</v>
      </c>
    </row>
    <row r="175" spans="1:9" ht="26.25" customHeight="1">
      <c r="A175" s="60">
        <v>2851</v>
      </c>
      <c r="B175" s="59" t="s">
        <v>152</v>
      </c>
      <c r="C175" s="59">
        <v>5</v>
      </c>
      <c r="D175" s="59">
        <v>1</v>
      </c>
      <c r="E175" s="102" t="s">
        <v>753</v>
      </c>
      <c r="F175" s="95" t="s">
        <v>403</v>
      </c>
      <c r="G175" s="50">
        <f t="shared" si="2"/>
        <v>0</v>
      </c>
      <c r="H175" s="50">
        <v>0</v>
      </c>
      <c r="I175" s="50">
        <v>0</v>
      </c>
    </row>
    <row r="176" spans="1:9" ht="26.25" customHeight="1">
      <c r="A176" s="60">
        <v>2860</v>
      </c>
      <c r="B176" s="59" t="s">
        <v>152</v>
      </c>
      <c r="C176" s="59">
        <v>6</v>
      </c>
      <c r="D176" s="59">
        <v>0</v>
      </c>
      <c r="E176" s="101" t="s">
        <v>754</v>
      </c>
      <c r="F176" s="97" t="s">
        <v>42</v>
      </c>
      <c r="G176" s="50">
        <f t="shared" si="2"/>
        <v>0</v>
      </c>
      <c r="H176" s="50">
        <f>SUM(H177)</f>
        <v>0</v>
      </c>
      <c r="I176" s="50">
        <f>SUM(I177)</f>
        <v>0</v>
      </c>
    </row>
    <row r="177" spans="1:9" ht="18.75" customHeight="1">
      <c r="A177" s="60">
        <v>2861</v>
      </c>
      <c r="B177" s="57" t="s">
        <v>152</v>
      </c>
      <c r="C177" s="57">
        <v>6</v>
      </c>
      <c r="D177" s="57">
        <v>1</v>
      </c>
      <c r="E177" s="102" t="s">
        <v>755</v>
      </c>
      <c r="F177" s="95" t="s">
        <v>43</v>
      </c>
      <c r="G177" s="50">
        <f t="shared" si="2"/>
        <v>0</v>
      </c>
      <c r="H177" s="50">
        <f>'Հատված 6'!H452</f>
        <v>0</v>
      </c>
      <c r="I177" s="50">
        <f>'Հատված 6'!I452</f>
        <v>0</v>
      </c>
    </row>
    <row r="178" spans="1:9" s="86" customFormat="1" ht="15" customHeight="1">
      <c r="A178" s="60">
        <v>2900</v>
      </c>
      <c r="B178" s="59" t="s">
        <v>153</v>
      </c>
      <c r="C178" s="59">
        <v>0</v>
      </c>
      <c r="D178" s="59">
        <v>0</v>
      </c>
      <c r="E178" s="100" t="s">
        <v>756</v>
      </c>
      <c r="F178" s="96" t="s">
        <v>44</v>
      </c>
      <c r="G178" s="50">
        <f t="shared" si="2"/>
        <v>277065.1</v>
      </c>
      <c r="H178" s="50">
        <f>SUM(H179+H182+H185+H188+H191+H194+H196+H198)</f>
        <v>167238.1</v>
      </c>
      <c r="I178" s="50">
        <f>SUM(I179+I182+I185+I188+I191+I194+I196+I198)</f>
        <v>109827</v>
      </c>
    </row>
    <row r="179" spans="1:9" ht="24.75" customHeight="1">
      <c r="A179" s="60">
        <v>2910</v>
      </c>
      <c r="B179" s="59" t="s">
        <v>153</v>
      </c>
      <c r="C179" s="59">
        <v>1</v>
      </c>
      <c r="D179" s="59">
        <v>0</v>
      </c>
      <c r="E179" s="87" t="s">
        <v>757</v>
      </c>
      <c r="F179" s="88" t="s">
        <v>45</v>
      </c>
      <c r="G179" s="50">
        <f t="shared" si="2"/>
        <v>255707.1</v>
      </c>
      <c r="H179" s="50">
        <f>SUM(H180:H181)</f>
        <v>146880.1</v>
      </c>
      <c r="I179" s="50">
        <f>SUM(I180:I181)</f>
        <v>108827</v>
      </c>
    </row>
    <row r="180" spans="1:9" ht="18.75" customHeight="1">
      <c r="A180" s="60">
        <v>2911</v>
      </c>
      <c r="B180" s="57" t="s">
        <v>153</v>
      </c>
      <c r="C180" s="57">
        <v>1</v>
      </c>
      <c r="D180" s="57">
        <v>1</v>
      </c>
      <c r="E180" s="90" t="s">
        <v>758</v>
      </c>
      <c r="F180" s="95" t="s">
        <v>46</v>
      </c>
      <c r="G180" s="50">
        <f t="shared" si="2"/>
        <v>255707.1</v>
      </c>
      <c r="H180" s="50">
        <f>'Հատված 6'!H457</f>
        <v>146880.1</v>
      </c>
      <c r="I180" s="50">
        <f>'Հատված 6'!I457</f>
        <v>108827</v>
      </c>
    </row>
    <row r="181" spans="1:9" ht="18.75" customHeight="1">
      <c r="A181" s="60">
        <v>2912</v>
      </c>
      <c r="B181" s="57" t="s">
        <v>153</v>
      </c>
      <c r="C181" s="57">
        <v>1</v>
      </c>
      <c r="D181" s="57">
        <v>2</v>
      </c>
      <c r="E181" s="90" t="s">
        <v>759</v>
      </c>
      <c r="F181" s="95" t="s">
        <v>47</v>
      </c>
      <c r="G181" s="50">
        <f t="shared" si="2"/>
        <v>0</v>
      </c>
      <c r="H181" s="50">
        <v>0</v>
      </c>
      <c r="I181" s="50">
        <v>0</v>
      </c>
    </row>
    <row r="182" spans="1:9" ht="15" customHeight="1">
      <c r="A182" s="60">
        <v>2920</v>
      </c>
      <c r="B182" s="59" t="s">
        <v>153</v>
      </c>
      <c r="C182" s="59">
        <v>2</v>
      </c>
      <c r="D182" s="59">
        <v>0</v>
      </c>
      <c r="E182" s="87" t="s">
        <v>760</v>
      </c>
      <c r="F182" s="88" t="s">
        <v>48</v>
      </c>
      <c r="G182" s="50">
        <f t="shared" si="2"/>
        <v>0</v>
      </c>
      <c r="H182" s="50">
        <f>SUM(H183:H184)</f>
        <v>0</v>
      </c>
      <c r="I182" s="50">
        <f>SUM(I183:I184)</f>
        <v>0</v>
      </c>
    </row>
    <row r="183" spans="1:9" ht="18.75" customHeight="1">
      <c r="A183" s="60">
        <v>2921</v>
      </c>
      <c r="B183" s="57" t="s">
        <v>153</v>
      </c>
      <c r="C183" s="57">
        <v>2</v>
      </c>
      <c r="D183" s="57">
        <v>1</v>
      </c>
      <c r="E183" s="90" t="s">
        <v>761</v>
      </c>
      <c r="F183" s="95" t="s">
        <v>49</v>
      </c>
      <c r="G183" s="50">
        <f t="shared" si="2"/>
        <v>0</v>
      </c>
      <c r="H183" s="50">
        <v>0</v>
      </c>
      <c r="I183" s="50">
        <v>0</v>
      </c>
    </row>
    <row r="184" spans="1:9" ht="18.75" customHeight="1">
      <c r="A184" s="60">
        <v>2922</v>
      </c>
      <c r="B184" s="57" t="s">
        <v>153</v>
      </c>
      <c r="C184" s="57">
        <v>2</v>
      </c>
      <c r="D184" s="57">
        <v>2</v>
      </c>
      <c r="E184" s="90" t="s">
        <v>762</v>
      </c>
      <c r="F184" s="95" t="s">
        <v>50</v>
      </c>
      <c r="G184" s="50">
        <f t="shared" si="2"/>
        <v>0</v>
      </c>
      <c r="H184" s="50">
        <f>'Հատված 6'!H472</f>
        <v>0</v>
      </c>
      <c r="I184" s="50">
        <f>'Հատված 6'!I472</f>
        <v>0</v>
      </c>
    </row>
    <row r="185" spans="1:9" ht="39" customHeight="1">
      <c r="A185" s="60">
        <v>2930</v>
      </c>
      <c r="B185" s="59" t="s">
        <v>153</v>
      </c>
      <c r="C185" s="59">
        <v>3</v>
      </c>
      <c r="D185" s="59">
        <v>0</v>
      </c>
      <c r="E185" s="87" t="s">
        <v>763</v>
      </c>
      <c r="F185" s="88" t="s">
        <v>51</v>
      </c>
      <c r="G185" s="50">
        <f t="shared" si="2"/>
        <v>0</v>
      </c>
      <c r="H185" s="50">
        <f>SUM(H186:H187)</f>
        <v>0</v>
      </c>
      <c r="I185" s="50">
        <f>SUM(I186:I187)</f>
        <v>0</v>
      </c>
    </row>
    <row r="186" spans="1:9" ht="27" customHeight="1">
      <c r="A186" s="60">
        <v>2931</v>
      </c>
      <c r="B186" s="57" t="s">
        <v>153</v>
      </c>
      <c r="C186" s="57">
        <v>3</v>
      </c>
      <c r="D186" s="57">
        <v>1</v>
      </c>
      <c r="E186" s="90" t="s">
        <v>764</v>
      </c>
      <c r="F186" s="95" t="s">
        <v>52</v>
      </c>
      <c r="G186" s="50">
        <f t="shared" si="2"/>
        <v>0</v>
      </c>
      <c r="H186" s="50">
        <v>0</v>
      </c>
      <c r="I186" s="50">
        <v>0</v>
      </c>
    </row>
    <row r="187" spans="1:9" ht="17.25">
      <c r="A187" s="60">
        <v>2932</v>
      </c>
      <c r="B187" s="57" t="s">
        <v>153</v>
      </c>
      <c r="C187" s="57">
        <v>3</v>
      </c>
      <c r="D187" s="57">
        <v>2</v>
      </c>
      <c r="E187" s="90" t="s">
        <v>765</v>
      </c>
      <c r="F187" s="95"/>
      <c r="G187" s="50">
        <f t="shared" si="2"/>
        <v>0</v>
      </c>
      <c r="H187" s="50">
        <v>0</v>
      </c>
      <c r="I187" s="50">
        <v>0</v>
      </c>
    </row>
    <row r="188" spans="1:9" ht="16.5" customHeight="1">
      <c r="A188" s="60">
        <v>2940</v>
      </c>
      <c r="B188" s="59" t="s">
        <v>153</v>
      </c>
      <c r="C188" s="59">
        <v>4</v>
      </c>
      <c r="D188" s="59">
        <v>0</v>
      </c>
      <c r="E188" s="87" t="s">
        <v>766</v>
      </c>
      <c r="F188" s="88" t="s">
        <v>53</v>
      </c>
      <c r="G188" s="50">
        <f t="shared" si="2"/>
        <v>0</v>
      </c>
      <c r="H188" s="50">
        <f>SUM(H189:H190)</f>
        <v>0</v>
      </c>
      <c r="I188" s="50">
        <f>SUM(I189:I190)</f>
        <v>0</v>
      </c>
    </row>
    <row r="189" spans="1:9" ht="16.5" customHeight="1">
      <c r="A189" s="60">
        <v>2941</v>
      </c>
      <c r="B189" s="57" t="s">
        <v>153</v>
      </c>
      <c r="C189" s="57">
        <v>4</v>
      </c>
      <c r="D189" s="57">
        <v>1</v>
      </c>
      <c r="E189" s="90" t="s">
        <v>767</v>
      </c>
      <c r="F189" s="95" t="s">
        <v>54</v>
      </c>
      <c r="G189" s="50">
        <f t="shared" si="2"/>
        <v>0</v>
      </c>
      <c r="H189" s="50">
        <f>'Հատված 6'!H484</f>
        <v>0</v>
      </c>
      <c r="I189" s="50">
        <v>0</v>
      </c>
    </row>
    <row r="190" spans="1:9" ht="16.5" customHeight="1">
      <c r="A190" s="60">
        <v>2942</v>
      </c>
      <c r="B190" s="57" t="s">
        <v>153</v>
      </c>
      <c r="C190" s="57">
        <v>4</v>
      </c>
      <c r="D190" s="57">
        <v>2</v>
      </c>
      <c r="E190" s="90" t="s">
        <v>768</v>
      </c>
      <c r="F190" s="95" t="s">
        <v>55</v>
      </c>
      <c r="G190" s="50">
        <f t="shared" si="2"/>
        <v>0</v>
      </c>
      <c r="H190" s="50">
        <v>0</v>
      </c>
      <c r="I190" s="50">
        <v>0</v>
      </c>
    </row>
    <row r="191" spans="1:9" ht="27.75" customHeight="1">
      <c r="A191" s="60">
        <v>2950</v>
      </c>
      <c r="B191" s="59" t="s">
        <v>153</v>
      </c>
      <c r="C191" s="59">
        <v>5</v>
      </c>
      <c r="D191" s="59">
        <v>0</v>
      </c>
      <c r="E191" s="87" t="s">
        <v>769</v>
      </c>
      <c r="F191" s="88" t="s">
        <v>56</v>
      </c>
      <c r="G191" s="50">
        <f t="shared" si="2"/>
        <v>21358</v>
      </c>
      <c r="H191" s="50">
        <f>SUM(H192:H193)</f>
        <v>20358</v>
      </c>
      <c r="I191" s="50">
        <f>SUM(I192:I193)</f>
        <v>1000</v>
      </c>
    </row>
    <row r="192" spans="1:9" ht="17.25">
      <c r="A192" s="60">
        <v>2951</v>
      </c>
      <c r="B192" s="57" t="s">
        <v>153</v>
      </c>
      <c r="C192" s="57">
        <v>5</v>
      </c>
      <c r="D192" s="57">
        <v>1</v>
      </c>
      <c r="E192" s="90" t="s">
        <v>770</v>
      </c>
      <c r="F192" s="88"/>
      <c r="G192" s="50">
        <f t="shared" si="2"/>
        <v>21358</v>
      </c>
      <c r="H192" s="50">
        <f>'Հատված 6'!H491</f>
        <v>20358</v>
      </c>
      <c r="I192" s="50">
        <f>'Հատված 6'!I491</f>
        <v>1000</v>
      </c>
    </row>
    <row r="193" spans="1:9" ht="18" customHeight="1">
      <c r="A193" s="60">
        <v>2952</v>
      </c>
      <c r="B193" s="57" t="s">
        <v>153</v>
      </c>
      <c r="C193" s="57">
        <v>5</v>
      </c>
      <c r="D193" s="57">
        <v>2</v>
      </c>
      <c r="E193" s="90" t="s">
        <v>771</v>
      </c>
      <c r="F193" s="95" t="s">
        <v>57</v>
      </c>
      <c r="G193" s="50">
        <f t="shared" si="2"/>
        <v>0</v>
      </c>
      <c r="H193" s="50">
        <v>0</v>
      </c>
      <c r="I193" s="50">
        <v>0</v>
      </c>
    </row>
    <row r="194" spans="1:9" ht="26.25" customHeight="1">
      <c r="A194" s="60">
        <v>2960</v>
      </c>
      <c r="B194" s="59" t="s">
        <v>153</v>
      </c>
      <c r="C194" s="59">
        <v>6</v>
      </c>
      <c r="D194" s="59">
        <v>0</v>
      </c>
      <c r="E194" s="87" t="s">
        <v>772</v>
      </c>
      <c r="F194" s="88" t="s">
        <v>58</v>
      </c>
      <c r="G194" s="50">
        <f t="shared" si="2"/>
        <v>0</v>
      </c>
      <c r="H194" s="50">
        <f>SUM(H195)</f>
        <v>0</v>
      </c>
      <c r="I194" s="50">
        <f>SUM(I195)</f>
        <v>0</v>
      </c>
    </row>
    <row r="195" spans="1:9" ht="24.75" customHeight="1">
      <c r="A195" s="60">
        <v>2961</v>
      </c>
      <c r="B195" s="57" t="s">
        <v>153</v>
      </c>
      <c r="C195" s="57">
        <v>6</v>
      </c>
      <c r="D195" s="57">
        <v>1</v>
      </c>
      <c r="E195" s="90" t="s">
        <v>773</v>
      </c>
      <c r="F195" s="95" t="s">
        <v>59</v>
      </c>
      <c r="G195" s="50">
        <f t="shared" si="2"/>
        <v>0</v>
      </c>
      <c r="H195" s="50">
        <v>0</v>
      </c>
      <c r="I195" s="50">
        <v>0</v>
      </c>
    </row>
    <row r="196" spans="1:9" ht="26.25" customHeight="1">
      <c r="A196" s="60">
        <v>2970</v>
      </c>
      <c r="B196" s="59" t="s">
        <v>153</v>
      </c>
      <c r="C196" s="59">
        <v>7</v>
      </c>
      <c r="D196" s="59">
        <v>0</v>
      </c>
      <c r="E196" s="87" t="s">
        <v>774</v>
      </c>
      <c r="F196" s="88" t="s">
        <v>60</v>
      </c>
      <c r="G196" s="50">
        <f t="shared" si="2"/>
        <v>0</v>
      </c>
      <c r="H196" s="50">
        <f>SUM(H197)</f>
        <v>0</v>
      </c>
      <c r="I196" s="50">
        <f>SUM(I197)</f>
        <v>0</v>
      </c>
    </row>
    <row r="197" spans="1:9" ht="26.25" customHeight="1">
      <c r="A197" s="60">
        <v>2971</v>
      </c>
      <c r="B197" s="57" t="s">
        <v>153</v>
      </c>
      <c r="C197" s="57">
        <v>7</v>
      </c>
      <c r="D197" s="57">
        <v>1</v>
      </c>
      <c r="E197" s="90" t="s">
        <v>775</v>
      </c>
      <c r="F197" s="95" t="s">
        <v>60</v>
      </c>
      <c r="G197" s="50">
        <f t="shared" si="2"/>
        <v>0</v>
      </c>
      <c r="H197" s="50">
        <v>0</v>
      </c>
      <c r="I197" s="50">
        <v>0</v>
      </c>
    </row>
    <row r="198" spans="1:9" ht="17.25" customHeight="1">
      <c r="A198" s="60">
        <v>2980</v>
      </c>
      <c r="B198" s="59" t="s">
        <v>153</v>
      </c>
      <c r="C198" s="59">
        <v>8</v>
      </c>
      <c r="D198" s="59">
        <v>0</v>
      </c>
      <c r="E198" s="87" t="s">
        <v>776</v>
      </c>
      <c r="F198" s="88" t="s">
        <v>61</v>
      </c>
      <c r="G198" s="50">
        <f t="shared" si="2"/>
        <v>0</v>
      </c>
      <c r="H198" s="50">
        <f>SUM(H199)</f>
        <v>0</v>
      </c>
      <c r="I198" s="50">
        <f>SUM(I199)</f>
        <v>0</v>
      </c>
    </row>
    <row r="199" spans="1:9" ht="20.25" customHeight="1">
      <c r="A199" s="60">
        <v>2981</v>
      </c>
      <c r="B199" s="57" t="s">
        <v>153</v>
      </c>
      <c r="C199" s="57">
        <v>8</v>
      </c>
      <c r="D199" s="57">
        <v>1</v>
      </c>
      <c r="E199" s="90" t="s">
        <v>777</v>
      </c>
      <c r="F199" s="95" t="s">
        <v>62</v>
      </c>
      <c r="G199" s="50">
        <f t="shared" si="2"/>
        <v>0</v>
      </c>
      <c r="H199" s="50">
        <v>0</v>
      </c>
      <c r="I199" s="50">
        <v>0</v>
      </c>
    </row>
    <row r="200" spans="1:9" s="86" customFormat="1" ht="15" customHeight="1">
      <c r="A200" s="60">
        <v>3000</v>
      </c>
      <c r="B200" s="59" t="s">
        <v>154</v>
      </c>
      <c r="C200" s="59">
        <v>0</v>
      </c>
      <c r="D200" s="59">
        <v>0</v>
      </c>
      <c r="E200" s="100" t="s">
        <v>778</v>
      </c>
      <c r="F200" s="96" t="s">
        <v>63</v>
      </c>
      <c r="G200" s="50">
        <f t="shared" si="2"/>
        <v>10200</v>
      </c>
      <c r="H200" s="50">
        <f>SUM(H201+H204+H206+H208+H210+H212+H214+H216+H218)</f>
        <v>10200</v>
      </c>
      <c r="I200" s="50">
        <f>SUM(I201+I204+I206+I208+I210+I212+I214+I216+I218)</f>
        <v>0</v>
      </c>
    </row>
    <row r="201" spans="1:9" ht="24.75" customHeight="1">
      <c r="A201" s="60">
        <v>3010</v>
      </c>
      <c r="B201" s="59" t="s">
        <v>154</v>
      </c>
      <c r="C201" s="59">
        <v>1</v>
      </c>
      <c r="D201" s="59">
        <v>0</v>
      </c>
      <c r="E201" s="87" t="s">
        <v>779</v>
      </c>
      <c r="F201" s="88" t="s">
        <v>64</v>
      </c>
      <c r="G201" s="50">
        <f aca="true" t="shared" si="3" ref="G201:G223">SUM(H201:I201)</f>
        <v>0</v>
      </c>
      <c r="H201" s="50">
        <f>SUM(H202:H203)</f>
        <v>0</v>
      </c>
      <c r="I201" s="50">
        <f>SUM(I202:I203)</f>
        <v>0</v>
      </c>
    </row>
    <row r="202" spans="1:9" ht="15.75" customHeight="1">
      <c r="A202" s="60">
        <v>3011</v>
      </c>
      <c r="B202" s="57" t="s">
        <v>154</v>
      </c>
      <c r="C202" s="57">
        <v>1</v>
      </c>
      <c r="D202" s="57">
        <v>1</v>
      </c>
      <c r="E202" s="90" t="s">
        <v>780</v>
      </c>
      <c r="F202" s="95" t="s">
        <v>65</v>
      </c>
      <c r="G202" s="50">
        <f t="shared" si="3"/>
        <v>0</v>
      </c>
      <c r="H202" s="50">
        <v>0</v>
      </c>
      <c r="I202" s="50">
        <v>0</v>
      </c>
    </row>
    <row r="203" spans="1:9" ht="15.75" customHeight="1">
      <c r="A203" s="60">
        <v>3012</v>
      </c>
      <c r="B203" s="57" t="s">
        <v>154</v>
      </c>
      <c r="C203" s="57">
        <v>1</v>
      </c>
      <c r="D203" s="57">
        <v>2</v>
      </c>
      <c r="E203" s="90" t="s">
        <v>781</v>
      </c>
      <c r="F203" s="95" t="s">
        <v>66</v>
      </c>
      <c r="G203" s="50">
        <f t="shared" si="3"/>
        <v>0</v>
      </c>
      <c r="H203" s="50">
        <v>0</v>
      </c>
      <c r="I203" s="50">
        <v>0</v>
      </c>
    </row>
    <row r="204" spans="1:9" ht="15.75" customHeight="1">
      <c r="A204" s="60">
        <v>3020</v>
      </c>
      <c r="B204" s="59" t="s">
        <v>154</v>
      </c>
      <c r="C204" s="59">
        <v>2</v>
      </c>
      <c r="D204" s="59">
        <v>0</v>
      </c>
      <c r="E204" s="87" t="s">
        <v>782</v>
      </c>
      <c r="F204" s="88" t="s">
        <v>67</v>
      </c>
      <c r="G204" s="50">
        <f t="shared" si="3"/>
        <v>0</v>
      </c>
      <c r="H204" s="50">
        <v>0</v>
      </c>
      <c r="I204" s="50">
        <f>SUM(I205)</f>
        <v>0</v>
      </c>
    </row>
    <row r="205" spans="1:9" ht="15.75" customHeight="1">
      <c r="A205" s="60">
        <v>3021</v>
      </c>
      <c r="B205" s="57" t="s">
        <v>154</v>
      </c>
      <c r="C205" s="57">
        <v>2</v>
      </c>
      <c r="D205" s="57">
        <v>1</v>
      </c>
      <c r="E205" s="90" t="s">
        <v>783</v>
      </c>
      <c r="F205" s="95" t="s">
        <v>68</v>
      </c>
      <c r="G205" s="50">
        <f t="shared" si="3"/>
        <v>0</v>
      </c>
      <c r="H205" s="50">
        <v>0</v>
      </c>
      <c r="I205" s="50">
        <v>0</v>
      </c>
    </row>
    <row r="206" spans="1:9" ht="15.75" customHeight="1">
      <c r="A206" s="60">
        <v>3030</v>
      </c>
      <c r="B206" s="59" t="s">
        <v>154</v>
      </c>
      <c r="C206" s="59">
        <v>3</v>
      </c>
      <c r="D206" s="59">
        <v>0</v>
      </c>
      <c r="E206" s="87" t="s">
        <v>784</v>
      </c>
      <c r="F206" s="88" t="s">
        <v>69</v>
      </c>
      <c r="G206" s="50">
        <f t="shared" si="3"/>
        <v>0</v>
      </c>
      <c r="H206" s="50">
        <f aca="true" t="shared" si="4" ref="H206:I208">SUM(H207)</f>
        <v>0</v>
      </c>
      <c r="I206" s="50">
        <f t="shared" si="4"/>
        <v>0</v>
      </c>
    </row>
    <row r="207" spans="1:9" s="89" customFormat="1" ht="15.75" customHeight="1">
      <c r="A207" s="60">
        <v>3031</v>
      </c>
      <c r="B207" s="57" t="s">
        <v>154</v>
      </c>
      <c r="C207" s="57">
        <v>3</v>
      </c>
      <c r="D207" s="57" t="s">
        <v>121</v>
      </c>
      <c r="E207" s="90" t="s">
        <v>785</v>
      </c>
      <c r="F207" s="88"/>
      <c r="G207" s="50">
        <f t="shared" si="3"/>
        <v>0</v>
      </c>
      <c r="H207" s="50">
        <f t="shared" si="4"/>
        <v>0</v>
      </c>
      <c r="I207" s="50">
        <f t="shared" si="4"/>
        <v>0</v>
      </c>
    </row>
    <row r="208" spans="1:9" ht="15.75" customHeight="1">
      <c r="A208" s="60">
        <v>3040</v>
      </c>
      <c r="B208" s="59" t="s">
        <v>154</v>
      </c>
      <c r="C208" s="59">
        <v>4</v>
      </c>
      <c r="D208" s="59">
        <v>0</v>
      </c>
      <c r="E208" s="87" t="s">
        <v>786</v>
      </c>
      <c r="F208" s="88" t="s">
        <v>70</v>
      </c>
      <c r="G208" s="50">
        <f t="shared" si="3"/>
        <v>0</v>
      </c>
      <c r="H208" s="50">
        <f t="shared" si="4"/>
        <v>0</v>
      </c>
      <c r="I208" s="50">
        <f t="shared" si="4"/>
        <v>0</v>
      </c>
    </row>
    <row r="209" spans="1:9" ht="15.75" customHeight="1">
      <c r="A209" s="60">
        <v>3041</v>
      </c>
      <c r="B209" s="57" t="s">
        <v>154</v>
      </c>
      <c r="C209" s="57">
        <v>4</v>
      </c>
      <c r="D209" s="57">
        <v>1</v>
      </c>
      <c r="E209" s="90" t="s">
        <v>787</v>
      </c>
      <c r="F209" s="95" t="s">
        <v>71</v>
      </c>
      <c r="G209" s="50">
        <f t="shared" si="3"/>
        <v>0</v>
      </c>
      <c r="H209" s="50">
        <v>0</v>
      </c>
      <c r="I209" s="50">
        <v>0</v>
      </c>
    </row>
    <row r="210" spans="1:9" ht="15.75" customHeight="1">
      <c r="A210" s="60">
        <v>3050</v>
      </c>
      <c r="B210" s="59" t="s">
        <v>154</v>
      </c>
      <c r="C210" s="59">
        <v>5</v>
      </c>
      <c r="D210" s="59">
        <v>0</v>
      </c>
      <c r="E210" s="87" t="s">
        <v>788</v>
      </c>
      <c r="F210" s="88" t="s">
        <v>72</v>
      </c>
      <c r="G210" s="50">
        <f t="shared" si="3"/>
        <v>0</v>
      </c>
      <c r="H210" s="50">
        <f>SUM(H211)</f>
        <v>0</v>
      </c>
      <c r="I210" s="50">
        <f>SUM(I211)</f>
        <v>0</v>
      </c>
    </row>
    <row r="211" spans="1:9" ht="15.75" customHeight="1">
      <c r="A211" s="60">
        <v>3051</v>
      </c>
      <c r="B211" s="57" t="s">
        <v>154</v>
      </c>
      <c r="C211" s="57">
        <v>5</v>
      </c>
      <c r="D211" s="57">
        <v>1</v>
      </c>
      <c r="E211" s="90" t="s">
        <v>789</v>
      </c>
      <c r="F211" s="95" t="s">
        <v>72</v>
      </c>
      <c r="G211" s="50">
        <f t="shared" si="3"/>
        <v>0</v>
      </c>
      <c r="H211" s="50">
        <v>0</v>
      </c>
      <c r="I211" s="50">
        <v>0</v>
      </c>
    </row>
    <row r="212" spans="1:9" ht="15.75" customHeight="1">
      <c r="A212" s="60">
        <v>3060</v>
      </c>
      <c r="B212" s="59" t="s">
        <v>154</v>
      </c>
      <c r="C212" s="59">
        <v>6</v>
      </c>
      <c r="D212" s="59">
        <v>0</v>
      </c>
      <c r="E212" s="87" t="s">
        <v>790</v>
      </c>
      <c r="F212" s="88" t="s">
        <v>73</v>
      </c>
      <c r="G212" s="50">
        <f t="shared" si="3"/>
        <v>0</v>
      </c>
      <c r="H212" s="50">
        <f>SUM(H213)</f>
        <v>0</v>
      </c>
      <c r="I212" s="50">
        <f>SUM(I213)</f>
        <v>0</v>
      </c>
    </row>
    <row r="213" spans="1:9" ht="15.75" customHeight="1">
      <c r="A213" s="60">
        <v>3061</v>
      </c>
      <c r="B213" s="57" t="s">
        <v>154</v>
      </c>
      <c r="C213" s="57">
        <v>6</v>
      </c>
      <c r="D213" s="57">
        <v>1</v>
      </c>
      <c r="E213" s="90" t="s">
        <v>791</v>
      </c>
      <c r="F213" s="95" t="s">
        <v>73</v>
      </c>
      <c r="G213" s="50">
        <f t="shared" si="3"/>
        <v>0</v>
      </c>
      <c r="H213" s="50">
        <v>0</v>
      </c>
      <c r="I213" s="50">
        <v>0</v>
      </c>
    </row>
    <row r="214" spans="1:9" ht="26.25" customHeight="1">
      <c r="A214" s="60">
        <v>3070</v>
      </c>
      <c r="B214" s="59" t="s">
        <v>154</v>
      </c>
      <c r="C214" s="59">
        <v>7</v>
      </c>
      <c r="D214" s="59">
        <v>0</v>
      </c>
      <c r="E214" s="87" t="s">
        <v>792</v>
      </c>
      <c r="F214" s="88" t="s">
        <v>74</v>
      </c>
      <c r="G214" s="50">
        <f t="shared" si="3"/>
        <v>10200</v>
      </c>
      <c r="H214" s="50">
        <f>SUM(H215)</f>
        <v>10200</v>
      </c>
      <c r="I214" s="50">
        <f>SUM(I215)</f>
        <v>0</v>
      </c>
    </row>
    <row r="215" spans="1:9" ht="24.75" customHeight="1">
      <c r="A215" s="60">
        <v>3071</v>
      </c>
      <c r="B215" s="57" t="s">
        <v>154</v>
      </c>
      <c r="C215" s="57">
        <v>7</v>
      </c>
      <c r="D215" s="57">
        <v>1</v>
      </c>
      <c r="E215" s="90" t="s">
        <v>793</v>
      </c>
      <c r="F215" s="95" t="s">
        <v>75</v>
      </c>
      <c r="G215" s="50">
        <f t="shared" si="3"/>
        <v>10200</v>
      </c>
      <c r="H215" s="50">
        <f>'Հատված 6'!H540</f>
        <v>10200</v>
      </c>
      <c r="I215" s="50">
        <v>0</v>
      </c>
    </row>
    <row r="216" spans="1:9" ht="37.5" customHeight="1">
      <c r="A216" s="60">
        <v>3080</v>
      </c>
      <c r="B216" s="59" t="s">
        <v>154</v>
      </c>
      <c r="C216" s="59">
        <v>8</v>
      </c>
      <c r="D216" s="59">
        <v>0</v>
      </c>
      <c r="E216" s="87" t="s">
        <v>794</v>
      </c>
      <c r="F216" s="88" t="s">
        <v>76</v>
      </c>
      <c r="G216" s="50">
        <f t="shared" si="3"/>
        <v>0</v>
      </c>
      <c r="H216" s="50">
        <f>SUM(H217)</f>
        <v>0</v>
      </c>
      <c r="I216" s="50">
        <f>SUM(I217)</f>
        <v>0</v>
      </c>
    </row>
    <row r="217" spans="1:9" ht="26.25" customHeight="1">
      <c r="A217" s="60">
        <v>3081</v>
      </c>
      <c r="B217" s="57" t="s">
        <v>154</v>
      </c>
      <c r="C217" s="57">
        <v>8</v>
      </c>
      <c r="D217" s="57">
        <v>1</v>
      </c>
      <c r="E217" s="90" t="s">
        <v>795</v>
      </c>
      <c r="F217" s="95" t="s">
        <v>77</v>
      </c>
      <c r="G217" s="50">
        <f t="shared" si="3"/>
        <v>0</v>
      </c>
      <c r="H217" s="50">
        <v>0</v>
      </c>
      <c r="I217" s="50">
        <v>0</v>
      </c>
    </row>
    <row r="218" spans="1:9" ht="27.75" customHeight="1" hidden="1">
      <c r="A218" s="60">
        <v>3090</v>
      </c>
      <c r="B218" s="59" t="s">
        <v>154</v>
      </c>
      <c r="C218" s="59">
        <v>9</v>
      </c>
      <c r="D218" s="59">
        <v>0</v>
      </c>
      <c r="E218" s="87" t="s">
        <v>796</v>
      </c>
      <c r="F218" s="88" t="s">
        <v>78</v>
      </c>
      <c r="G218" s="50">
        <f t="shared" si="3"/>
        <v>0</v>
      </c>
      <c r="H218" s="50">
        <f>SUM(H219:H220)</f>
        <v>0</v>
      </c>
      <c r="I218" s="50">
        <f>SUM(I219:I220)</f>
        <v>0</v>
      </c>
    </row>
    <row r="219" spans="1:9" ht="26.25" customHeight="1" hidden="1">
      <c r="A219" s="60">
        <v>3091</v>
      </c>
      <c r="B219" s="57" t="s">
        <v>154</v>
      </c>
      <c r="C219" s="57">
        <v>9</v>
      </c>
      <c r="D219" s="57">
        <v>1</v>
      </c>
      <c r="E219" s="90" t="s">
        <v>797</v>
      </c>
      <c r="F219" s="95" t="s">
        <v>79</v>
      </c>
      <c r="G219" s="50">
        <f t="shared" si="3"/>
        <v>0</v>
      </c>
      <c r="H219" s="50"/>
      <c r="I219" s="50"/>
    </row>
    <row r="220" spans="1:9" ht="36" customHeight="1" hidden="1">
      <c r="A220" s="60">
        <v>3092</v>
      </c>
      <c r="B220" s="57" t="s">
        <v>154</v>
      </c>
      <c r="C220" s="57">
        <v>9</v>
      </c>
      <c r="D220" s="57">
        <v>2</v>
      </c>
      <c r="E220" s="90" t="s">
        <v>798</v>
      </c>
      <c r="F220" s="95"/>
      <c r="G220" s="50">
        <f t="shared" si="3"/>
        <v>0</v>
      </c>
      <c r="H220" s="50"/>
      <c r="I220" s="50"/>
    </row>
    <row r="221" spans="1:9" s="86" customFormat="1" ht="27" customHeight="1">
      <c r="A221" s="60">
        <v>3100</v>
      </c>
      <c r="B221" s="59" t="s">
        <v>155</v>
      </c>
      <c r="C221" s="59">
        <v>0</v>
      </c>
      <c r="D221" s="59">
        <v>0</v>
      </c>
      <c r="E221" s="68" t="s">
        <v>796</v>
      </c>
      <c r="F221" s="103"/>
      <c r="G221" s="50">
        <f t="shared" si="3"/>
        <v>31970</v>
      </c>
      <c r="H221" s="50">
        <f>SUM(H222)</f>
        <v>31970</v>
      </c>
      <c r="I221" s="50">
        <f>SUM(I222)</f>
        <v>0</v>
      </c>
    </row>
    <row r="222" spans="1:9" ht="27">
      <c r="A222" s="60">
        <v>3110</v>
      </c>
      <c r="B222" s="104" t="s">
        <v>155</v>
      </c>
      <c r="C222" s="104">
        <v>1</v>
      </c>
      <c r="D222" s="104">
        <v>0</v>
      </c>
      <c r="E222" s="101" t="s">
        <v>797</v>
      </c>
      <c r="F222" s="95"/>
      <c r="G222" s="50">
        <f t="shared" si="3"/>
        <v>31970</v>
      </c>
      <c r="H222" s="50">
        <f>H223</f>
        <v>31970</v>
      </c>
      <c r="I222" s="50">
        <f>I223</f>
        <v>0</v>
      </c>
    </row>
    <row r="223" spans="1:9" ht="17.25">
      <c r="A223" s="60">
        <v>3112</v>
      </c>
      <c r="B223" s="104" t="s">
        <v>155</v>
      </c>
      <c r="C223" s="104">
        <v>1</v>
      </c>
      <c r="D223" s="104">
        <v>2</v>
      </c>
      <c r="E223" s="102" t="s">
        <v>798</v>
      </c>
      <c r="F223" s="95"/>
      <c r="G223" s="50">
        <f t="shared" si="3"/>
        <v>31970</v>
      </c>
      <c r="H223" s="50">
        <f>'Հատված 6'!H555</f>
        <v>31970</v>
      </c>
      <c r="I223" s="50">
        <v>0</v>
      </c>
    </row>
    <row r="224" spans="2:4" ht="17.25">
      <c r="B224" s="62"/>
      <c r="C224" s="63"/>
      <c r="D224" s="64"/>
    </row>
    <row r="225" spans="2:4" ht="5.25" customHeight="1">
      <c r="B225" s="65"/>
      <c r="C225" s="63"/>
      <c r="D225" s="64"/>
    </row>
    <row r="226" spans="2:5" ht="17.25">
      <c r="B226" s="65"/>
      <c r="C226" s="63"/>
      <c r="D226" s="64"/>
      <c r="E226" s="70"/>
    </row>
    <row r="227" spans="2:4" ht="17.25">
      <c r="B227" s="65"/>
      <c r="C227" s="66"/>
      <c r="D227" s="61"/>
    </row>
  </sheetData>
  <sheetProtection/>
  <mergeCells count="13">
    <mergeCell ref="H6:I6"/>
    <mergeCell ref="G2:I2"/>
    <mergeCell ref="G3:I3"/>
    <mergeCell ref="A1:I1"/>
    <mergeCell ref="H5:I5"/>
    <mergeCell ref="A6:A7"/>
    <mergeCell ref="E6:E7"/>
    <mergeCell ref="F6:F7"/>
    <mergeCell ref="G6:G7"/>
    <mergeCell ref="A4:I4"/>
    <mergeCell ref="B6:B7"/>
    <mergeCell ref="C6:C7"/>
    <mergeCell ref="D6:D7"/>
  </mergeCells>
  <printOptions/>
  <pageMargins left="0.25" right="0.25" top="0.75" bottom="0.75" header="0.3" footer="0.3"/>
  <pageSetup firstPageNumber="8" useFirstPageNumber="1" horizontalDpi="600" verticalDpi="600" orientation="portrait" paperSize="9" scale="95" r:id="rId1"/>
  <headerFooter alignWithMargins="0">
    <oddFooter>&amp;CPage &amp;P&amp;RBudge 2024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53"/>
  <sheetViews>
    <sheetView showGridLines="0" zoomScale="120" zoomScaleNormal="120" zoomScalePageLayoutView="0" workbookViewId="0" topLeftCell="A25">
      <selection activeCell="B44" sqref="B44"/>
    </sheetView>
  </sheetViews>
  <sheetFormatPr defaultColWidth="9.140625" defaultRowHeight="12.75"/>
  <cols>
    <col min="1" max="1" width="5.00390625" style="118" customWidth="1"/>
    <col min="2" max="2" width="54.7109375" style="118" customWidth="1"/>
    <col min="3" max="3" width="5.140625" style="121" customWidth="1"/>
    <col min="4" max="4" width="11.57421875" style="118" customWidth="1"/>
    <col min="5" max="5" width="10.7109375" style="118" customWidth="1"/>
    <col min="6" max="6" width="12.7109375" style="118" bestFit="1" customWidth="1"/>
    <col min="7" max="16384" width="9.140625" style="118" customWidth="1"/>
  </cols>
  <sheetData>
    <row r="1" spans="1:6" s="67" customFormat="1" ht="13.5">
      <c r="A1" s="490" t="s">
        <v>982</v>
      </c>
      <c r="B1" s="490"/>
      <c r="C1" s="490"/>
      <c r="D1" s="490"/>
      <c r="E1" s="490"/>
      <c r="F1" s="490"/>
    </row>
    <row r="2" spans="1:6" s="67" customFormat="1" ht="39.75" customHeight="1">
      <c r="A2" s="120"/>
      <c r="B2" s="120"/>
      <c r="C2" s="120"/>
      <c r="D2" s="495" t="s">
        <v>1040</v>
      </c>
      <c r="E2" s="495"/>
      <c r="F2" s="495"/>
    </row>
    <row r="3" spans="1:6" s="67" customFormat="1" ht="39.75" customHeight="1">
      <c r="A3" s="120"/>
      <c r="B3" s="120"/>
      <c r="C3" s="120"/>
      <c r="D3" s="495" t="s">
        <v>1044</v>
      </c>
      <c r="E3" s="495"/>
      <c r="F3" s="495"/>
    </row>
    <row r="4" spans="1:6" ht="33.75" customHeight="1">
      <c r="A4" s="489" t="s">
        <v>541</v>
      </c>
      <c r="B4" s="489"/>
      <c r="C4" s="489"/>
      <c r="D4" s="489"/>
      <c r="E4" s="489"/>
      <c r="F4" s="489"/>
    </row>
    <row r="5" spans="1:2" s="119" customFormat="1" ht="4.5" customHeight="1">
      <c r="A5" s="119" t="s">
        <v>1001</v>
      </c>
      <c r="B5" s="119" t="s">
        <v>168</v>
      </c>
    </row>
    <row r="6" spans="5:6" ht="13.5">
      <c r="E6" s="476" t="s">
        <v>534</v>
      </c>
      <c r="F6" s="476"/>
    </row>
    <row r="7" spans="1:6" ht="47.25" customHeight="1">
      <c r="A7" s="491" t="s">
        <v>986</v>
      </c>
      <c r="B7" s="493" t="s">
        <v>542</v>
      </c>
      <c r="C7" s="68"/>
      <c r="D7" s="491" t="s">
        <v>988</v>
      </c>
      <c r="E7" s="486" t="s">
        <v>520</v>
      </c>
      <c r="F7" s="487"/>
    </row>
    <row r="8" spans="1:6" ht="27">
      <c r="A8" s="491"/>
      <c r="B8" s="494"/>
      <c r="C8" s="122" t="s">
        <v>102</v>
      </c>
      <c r="D8" s="492"/>
      <c r="E8" s="117" t="s">
        <v>521</v>
      </c>
      <c r="F8" s="117" t="s">
        <v>522</v>
      </c>
    </row>
    <row r="9" spans="1:6" ht="12" customHeight="1">
      <c r="A9" s="123">
        <v>1</v>
      </c>
      <c r="B9" s="123">
        <v>2</v>
      </c>
      <c r="C9" s="123" t="s">
        <v>103</v>
      </c>
      <c r="D9" s="123">
        <v>4</v>
      </c>
      <c r="E9" s="123">
        <v>5</v>
      </c>
      <c r="F9" s="123">
        <v>6</v>
      </c>
    </row>
    <row r="10" spans="1:6" ht="30" customHeight="1">
      <c r="A10" s="124">
        <v>4000</v>
      </c>
      <c r="B10" s="125" t="s">
        <v>799</v>
      </c>
      <c r="C10" s="126"/>
      <c r="D10" s="127">
        <f>SUM(E10:F10)</f>
        <v>2869894.1</v>
      </c>
      <c r="E10" s="127">
        <f>SUM(E11)</f>
        <v>776045</v>
      </c>
      <c r="F10" s="127">
        <f>SUM(F11+F132+F161)</f>
        <v>2093849.1</v>
      </c>
    </row>
    <row r="11" spans="1:6" ht="14.25" customHeight="1">
      <c r="A11" s="124">
        <v>4050</v>
      </c>
      <c r="B11" s="128" t="s">
        <v>800</v>
      </c>
      <c r="C11" s="129" t="s">
        <v>250</v>
      </c>
      <c r="D11" s="127">
        <f aca="true" t="shared" si="0" ref="D11:D74">SUM(E11:F11)</f>
        <v>776045</v>
      </c>
      <c r="E11" s="127">
        <f>SUM(E12+E21+E57+E68+E75+E100+E111)</f>
        <v>776045</v>
      </c>
      <c r="F11" s="127">
        <f>SUM(F12)</f>
        <v>0</v>
      </c>
    </row>
    <row r="12" spans="1:6" ht="28.5" customHeight="1">
      <c r="A12" s="130">
        <v>4100</v>
      </c>
      <c r="B12" s="131" t="s">
        <v>801</v>
      </c>
      <c r="C12" s="132" t="s">
        <v>250</v>
      </c>
      <c r="D12" s="127">
        <f t="shared" si="0"/>
        <v>274539.4</v>
      </c>
      <c r="E12" s="127">
        <f>SUM(E13+E17+E19)</f>
        <v>274539.4</v>
      </c>
      <c r="F12" s="127">
        <f>SUM(F19)</f>
        <v>0</v>
      </c>
    </row>
    <row r="13" spans="1:6" ht="26.25" customHeight="1">
      <c r="A13" s="130">
        <v>4110</v>
      </c>
      <c r="B13" s="128" t="s">
        <v>802</v>
      </c>
      <c r="C13" s="132" t="s">
        <v>250</v>
      </c>
      <c r="D13" s="127">
        <f t="shared" si="0"/>
        <v>274539.4</v>
      </c>
      <c r="E13" s="127">
        <f>SUM(E14:E16)</f>
        <v>274539.4</v>
      </c>
      <c r="F13" s="133" t="s">
        <v>256</v>
      </c>
    </row>
    <row r="14" spans="1:6" ht="18" customHeight="1">
      <c r="A14" s="130">
        <v>4111</v>
      </c>
      <c r="B14" s="134" t="s">
        <v>803</v>
      </c>
      <c r="C14" s="59" t="s">
        <v>157</v>
      </c>
      <c r="D14" s="127">
        <f t="shared" si="0"/>
        <v>216644.1</v>
      </c>
      <c r="E14" s="127">
        <f>_xlfn.SUMIFS('Հատված 6'!$H$10:$H$557,'Հատված 6'!$D$10:$D$557,'Հատված 3'!C14)</f>
        <v>216644.1</v>
      </c>
      <c r="F14" s="133"/>
    </row>
    <row r="15" spans="1:6" ht="13.5">
      <c r="A15" s="130">
        <v>4112</v>
      </c>
      <c r="B15" s="134" t="s">
        <v>804</v>
      </c>
      <c r="C15" s="135" t="s">
        <v>158</v>
      </c>
      <c r="D15" s="127">
        <f t="shared" si="0"/>
        <v>57895.3</v>
      </c>
      <c r="E15" s="127">
        <f>_xlfn.SUMIFS('Հատված 6'!$H$10:$H$557,'Հատված 6'!$D$10:$D$557,'Հատված 3'!C15)</f>
        <v>57895.3</v>
      </c>
      <c r="F15" s="133" t="s">
        <v>256</v>
      </c>
    </row>
    <row r="16" spans="1:6" ht="13.5">
      <c r="A16" s="130">
        <v>4114</v>
      </c>
      <c r="B16" s="134" t="s">
        <v>805</v>
      </c>
      <c r="C16" s="135" t="s">
        <v>156</v>
      </c>
      <c r="D16" s="127">
        <f t="shared" si="0"/>
        <v>0</v>
      </c>
      <c r="E16" s="127">
        <f>_xlfn.SUMIFS('Հատված 6'!$H$10:$H$557,'Հատված 6'!$D$10:$D$557,'Հատված 3'!C16)</f>
        <v>0</v>
      </c>
      <c r="F16" s="133" t="s">
        <v>256</v>
      </c>
    </row>
    <row r="17" spans="1:6" ht="24" customHeight="1">
      <c r="A17" s="130">
        <v>4120</v>
      </c>
      <c r="B17" s="136" t="s">
        <v>806</v>
      </c>
      <c r="C17" s="57" t="s">
        <v>250</v>
      </c>
      <c r="D17" s="127">
        <f t="shared" si="0"/>
        <v>0</v>
      </c>
      <c r="E17" s="127">
        <f>E18</f>
        <v>0</v>
      </c>
      <c r="F17" s="133" t="s">
        <v>256</v>
      </c>
    </row>
    <row r="18" spans="1:6" ht="13.5" customHeight="1">
      <c r="A18" s="130">
        <v>4121</v>
      </c>
      <c r="B18" s="134" t="s">
        <v>807</v>
      </c>
      <c r="C18" s="135" t="s">
        <v>159</v>
      </c>
      <c r="D18" s="127">
        <f t="shared" si="0"/>
        <v>0</v>
      </c>
      <c r="E18" s="127">
        <f>_xlfn.SUMIFS('Հատված 6'!$H$10:$H$557,'Հատված 6'!$D$10:$D$557,'Հատված 3'!C18)</f>
        <v>0</v>
      </c>
      <c r="F18" s="133" t="s">
        <v>256</v>
      </c>
    </row>
    <row r="19" spans="1:6" ht="30.75" customHeight="1">
      <c r="A19" s="130">
        <v>4130</v>
      </c>
      <c r="B19" s="136" t="s">
        <v>808</v>
      </c>
      <c r="C19" s="57" t="s">
        <v>250</v>
      </c>
      <c r="D19" s="127">
        <f t="shared" si="0"/>
        <v>0</v>
      </c>
      <c r="E19" s="127">
        <v>0</v>
      </c>
      <c r="F19" s="133" t="s">
        <v>256</v>
      </c>
    </row>
    <row r="20" spans="1:6" ht="18.75" customHeight="1">
      <c r="A20" s="130">
        <v>4131</v>
      </c>
      <c r="B20" s="136" t="s">
        <v>809</v>
      </c>
      <c r="C20" s="59" t="s">
        <v>160</v>
      </c>
      <c r="D20" s="127">
        <f t="shared" si="0"/>
        <v>0</v>
      </c>
      <c r="E20" s="127">
        <f>_xlfn.SUMIFS('Հատված 6'!$H$10:$H$557,'Հատված 6'!$D$10:$D$557,'Հատված 3'!C20)</f>
        <v>0</v>
      </c>
      <c r="F20" s="127"/>
    </row>
    <row r="21" spans="1:6" ht="36.75" customHeight="1">
      <c r="A21" s="130">
        <v>4200</v>
      </c>
      <c r="B21" s="128" t="s">
        <v>810</v>
      </c>
      <c r="C21" s="57" t="s">
        <v>250</v>
      </c>
      <c r="D21" s="212">
        <f t="shared" si="0"/>
        <v>71750</v>
      </c>
      <c r="E21" s="212">
        <f>E22+E30+E34+E43+E45+E48</f>
        <v>71750</v>
      </c>
      <c r="F21" s="133" t="s">
        <v>256</v>
      </c>
    </row>
    <row r="22" spans="1:6" ht="14.25" customHeight="1">
      <c r="A22" s="130">
        <v>4210</v>
      </c>
      <c r="B22" s="136" t="s">
        <v>811</v>
      </c>
      <c r="C22" s="57" t="s">
        <v>250</v>
      </c>
      <c r="D22" s="127">
        <f t="shared" si="0"/>
        <v>28450</v>
      </c>
      <c r="E22" s="127">
        <f>SUM(E24:E29)</f>
        <v>28450</v>
      </c>
      <c r="F22" s="213" t="s">
        <v>256</v>
      </c>
    </row>
    <row r="23" spans="1:6" ht="13.5">
      <c r="A23" s="130">
        <v>4211</v>
      </c>
      <c r="B23" s="134" t="s">
        <v>812</v>
      </c>
      <c r="C23" s="135" t="s">
        <v>161</v>
      </c>
      <c r="D23" s="127">
        <f t="shared" si="0"/>
        <v>0</v>
      </c>
      <c r="E23" s="127">
        <f>_xlfn.SUMIFS('Հատված 6'!$H$10:$H$557,'Հատված 6'!$D$10:$D$557,'Հատված 3'!C23)</f>
        <v>0</v>
      </c>
      <c r="F23" s="133" t="s">
        <v>256</v>
      </c>
    </row>
    <row r="24" spans="1:6" ht="13.5">
      <c r="A24" s="130">
        <v>4212</v>
      </c>
      <c r="B24" s="136" t="s">
        <v>813</v>
      </c>
      <c r="C24" s="135" t="s">
        <v>162</v>
      </c>
      <c r="D24" s="127">
        <f t="shared" si="0"/>
        <v>22500</v>
      </c>
      <c r="E24" s="127">
        <f>_xlfn.SUMIFS('Հատված 6'!$H$10:$H$557,'Հատված 6'!$D$10:$D$557,'Հատված 3'!C24)</f>
        <v>22500</v>
      </c>
      <c r="F24" s="133" t="s">
        <v>256</v>
      </c>
    </row>
    <row r="25" spans="1:6" ht="13.5">
      <c r="A25" s="130">
        <v>4213</v>
      </c>
      <c r="B25" s="134" t="s">
        <v>814</v>
      </c>
      <c r="C25" s="135" t="s">
        <v>163</v>
      </c>
      <c r="D25" s="127">
        <f>SUM(E25:F25)</f>
        <v>700</v>
      </c>
      <c r="E25" s="127">
        <f>_xlfn.SUMIFS('Հատված 6'!$H$10:$H$557,'Հատված 6'!$D$10:$D$557,'Հատված 3'!C25)</f>
        <v>700</v>
      </c>
      <c r="F25" s="133" t="s">
        <v>256</v>
      </c>
    </row>
    <row r="26" spans="1:6" ht="13.5">
      <c r="A26" s="130">
        <v>4214</v>
      </c>
      <c r="B26" s="134" t="s">
        <v>815</v>
      </c>
      <c r="C26" s="135" t="s">
        <v>164</v>
      </c>
      <c r="D26" s="127">
        <f t="shared" si="0"/>
        <v>1150</v>
      </c>
      <c r="E26" s="127">
        <f>_xlfn.SUMIFS('Հատված 6'!$H$10:$H$557,'Հատված 6'!$D$10:$D$557,'Հատված 3'!C26)</f>
        <v>1150</v>
      </c>
      <c r="F26" s="133" t="s">
        <v>256</v>
      </c>
    </row>
    <row r="27" spans="1:6" ht="13.5">
      <c r="A27" s="130">
        <v>4215</v>
      </c>
      <c r="B27" s="134" t="s">
        <v>816</v>
      </c>
      <c r="C27" s="135" t="s">
        <v>165</v>
      </c>
      <c r="D27" s="127">
        <f t="shared" si="0"/>
        <v>900</v>
      </c>
      <c r="E27" s="127">
        <f>_xlfn.SUMIFS('Հատված 6'!$H$10:$H$557,'Հատված 6'!$D$10:$D$557,'Հատված 3'!C27)</f>
        <v>900</v>
      </c>
      <c r="F27" s="133" t="s">
        <v>256</v>
      </c>
    </row>
    <row r="28" spans="1:6" ht="18.75" customHeight="1">
      <c r="A28" s="130">
        <v>4216</v>
      </c>
      <c r="B28" s="134" t="s">
        <v>817</v>
      </c>
      <c r="C28" s="135" t="s">
        <v>166</v>
      </c>
      <c r="D28" s="127">
        <f t="shared" si="0"/>
        <v>3000</v>
      </c>
      <c r="E28" s="127">
        <f>_xlfn.SUMIFS('Հատված 6'!$H$10:$H$557,'Հատված 6'!$D$10:$D$557,'Հատված 3'!C28)</f>
        <v>3000</v>
      </c>
      <c r="F28" s="133" t="s">
        <v>256</v>
      </c>
    </row>
    <row r="29" spans="1:6" ht="13.5">
      <c r="A29" s="130">
        <v>4217</v>
      </c>
      <c r="B29" s="134" t="s">
        <v>818</v>
      </c>
      <c r="C29" s="135" t="s">
        <v>167</v>
      </c>
      <c r="D29" s="127">
        <f t="shared" si="0"/>
        <v>200</v>
      </c>
      <c r="E29" s="127">
        <f>_xlfn.SUMIFS('Հատված 6'!$H$10:$H$557,'Հատված 6'!$D$10:$D$557,'Հատված 3'!C29)</f>
        <v>200</v>
      </c>
      <c r="F29" s="133" t="s">
        <v>256</v>
      </c>
    </row>
    <row r="30" spans="1:6" ht="37.5" customHeight="1">
      <c r="A30" s="130">
        <v>4220</v>
      </c>
      <c r="B30" s="136" t="s">
        <v>819</v>
      </c>
      <c r="C30" s="57" t="s">
        <v>250</v>
      </c>
      <c r="D30" s="212">
        <f t="shared" si="0"/>
        <v>1500</v>
      </c>
      <c r="E30" s="127">
        <f>E31+E32+E33</f>
        <v>1500</v>
      </c>
      <c r="F30" s="133" t="s">
        <v>256</v>
      </c>
    </row>
    <row r="31" spans="1:6" ht="13.5">
      <c r="A31" s="130">
        <v>4221</v>
      </c>
      <c r="B31" s="134" t="s">
        <v>820</v>
      </c>
      <c r="C31" s="123">
        <v>4221</v>
      </c>
      <c r="D31" s="127">
        <f t="shared" si="0"/>
        <v>500</v>
      </c>
      <c r="E31" s="127">
        <f>_xlfn.SUMIFS('Հատված 6'!$H$10:$H$557,'Հատված 6'!$D$10:$D$557,'Հատված 3'!C31)</f>
        <v>500</v>
      </c>
      <c r="F31" s="133" t="s">
        <v>256</v>
      </c>
    </row>
    <row r="32" spans="1:6" ht="16.5" customHeight="1">
      <c r="A32" s="130">
        <v>4222</v>
      </c>
      <c r="B32" s="134" t="s">
        <v>821</v>
      </c>
      <c r="C32" s="135" t="s">
        <v>215</v>
      </c>
      <c r="D32" s="127">
        <f t="shared" si="0"/>
        <v>1000</v>
      </c>
      <c r="E32" s="127">
        <f>_xlfn.SUMIFS('Հատված 6'!$H$10:$H$557,'Հատված 6'!$D$10:$D$557,'Հատված 3'!C32)</f>
        <v>1000</v>
      </c>
      <c r="F32" s="133" t="s">
        <v>256</v>
      </c>
    </row>
    <row r="33" spans="1:6" ht="13.5">
      <c r="A33" s="130">
        <v>4223</v>
      </c>
      <c r="B33" s="134" t="s">
        <v>822</v>
      </c>
      <c r="C33" s="135" t="s">
        <v>216</v>
      </c>
      <c r="D33" s="127">
        <f t="shared" si="0"/>
        <v>0</v>
      </c>
      <c r="E33" s="127">
        <f>_xlfn.SUMIFS('Հատված 6'!$H$10:$H$557,'Հատված 6'!$D$10:$D$557,'Հատված 3'!C33)</f>
        <v>0</v>
      </c>
      <c r="F33" s="133" t="s">
        <v>256</v>
      </c>
    </row>
    <row r="34" spans="1:6" ht="36.75" customHeight="1">
      <c r="A34" s="130">
        <v>4230</v>
      </c>
      <c r="B34" s="136" t="s">
        <v>823</v>
      </c>
      <c r="C34" s="57" t="s">
        <v>250</v>
      </c>
      <c r="D34" s="212">
        <f t="shared" si="0"/>
        <v>20500</v>
      </c>
      <c r="E34" s="127">
        <f>SUM(E35:E42)</f>
        <v>20500</v>
      </c>
      <c r="F34" s="133" t="s">
        <v>256</v>
      </c>
    </row>
    <row r="35" spans="1:6" ht="13.5">
      <c r="A35" s="130">
        <v>4231</v>
      </c>
      <c r="B35" s="134" t="s">
        <v>824</v>
      </c>
      <c r="C35" s="135" t="s">
        <v>217</v>
      </c>
      <c r="D35" s="127">
        <f t="shared" si="0"/>
        <v>1000</v>
      </c>
      <c r="E35" s="127">
        <f>_xlfn.SUMIFS('Հատված 6'!$H$10:$H$557,'Հատված 6'!$D$10:$D$557,'Հատված 3'!C35)</f>
        <v>1000</v>
      </c>
      <c r="F35" s="133" t="s">
        <v>256</v>
      </c>
    </row>
    <row r="36" spans="1:6" ht="13.5">
      <c r="A36" s="130">
        <v>4232</v>
      </c>
      <c r="B36" s="134" t="s">
        <v>825</v>
      </c>
      <c r="C36" s="135" t="s">
        <v>218</v>
      </c>
      <c r="D36" s="127">
        <f t="shared" si="0"/>
        <v>3800</v>
      </c>
      <c r="E36" s="127">
        <f>_xlfn.SUMIFS('Հատված 6'!$H$10:$H$557,'Հատված 6'!$D$10:$D$557,'Հատված 3'!C36)</f>
        <v>3800</v>
      </c>
      <c r="F36" s="133" t="s">
        <v>256</v>
      </c>
    </row>
    <row r="37" spans="1:6" ht="15.75" customHeight="1">
      <c r="A37" s="130">
        <v>4233</v>
      </c>
      <c r="B37" s="134" t="s">
        <v>826</v>
      </c>
      <c r="C37" s="135" t="s">
        <v>219</v>
      </c>
      <c r="D37" s="127">
        <f t="shared" si="0"/>
        <v>500</v>
      </c>
      <c r="E37" s="127">
        <f>_xlfn.SUMIFS('Հատված 6'!$H$10:$H$557,'Հատված 6'!$D$10:$D$557,'Հատված 3'!C37)</f>
        <v>500</v>
      </c>
      <c r="F37" s="133" t="s">
        <v>256</v>
      </c>
    </row>
    <row r="38" spans="1:6" ht="13.5">
      <c r="A38" s="130">
        <v>4234</v>
      </c>
      <c r="B38" s="134" t="s">
        <v>827</v>
      </c>
      <c r="C38" s="135" t="s">
        <v>220</v>
      </c>
      <c r="D38" s="127">
        <f t="shared" si="0"/>
        <v>2200</v>
      </c>
      <c r="E38" s="127">
        <f>_xlfn.SUMIFS('Հատված 6'!$H$10:$H$557,'Հատված 6'!$D$10:$D$557,'Հատված 3'!C38)</f>
        <v>2200</v>
      </c>
      <c r="F38" s="133" t="s">
        <v>256</v>
      </c>
    </row>
    <row r="39" spans="1:6" ht="13.5">
      <c r="A39" s="130">
        <v>4235</v>
      </c>
      <c r="B39" s="131" t="s">
        <v>828</v>
      </c>
      <c r="C39" s="58">
        <v>4235</v>
      </c>
      <c r="D39" s="127">
        <f t="shared" si="0"/>
        <v>2000</v>
      </c>
      <c r="E39" s="127">
        <f>_xlfn.SUMIFS('Հատված 6'!$H$10:$H$557,'Հատված 6'!$D$10:$D$557,'Հատված 3'!C39)</f>
        <v>2000</v>
      </c>
      <c r="F39" s="133" t="s">
        <v>256</v>
      </c>
    </row>
    <row r="40" spans="1:6" ht="13.5" customHeight="1">
      <c r="A40" s="130">
        <v>4236</v>
      </c>
      <c r="B40" s="134" t="s">
        <v>829</v>
      </c>
      <c r="C40" s="135" t="s">
        <v>221</v>
      </c>
      <c r="D40" s="127">
        <f t="shared" si="0"/>
        <v>500</v>
      </c>
      <c r="E40" s="127">
        <f>_xlfn.SUMIFS('Հատված 6'!$H$10:$H$557,'Հատված 6'!$D$10:$D$557,'Հատված 3'!C40)</f>
        <v>500</v>
      </c>
      <c r="F40" s="133" t="s">
        <v>256</v>
      </c>
    </row>
    <row r="41" spans="1:6" ht="13.5">
      <c r="A41" s="130">
        <v>4237</v>
      </c>
      <c r="B41" s="134" t="s">
        <v>830</v>
      </c>
      <c r="C41" s="135" t="s">
        <v>222</v>
      </c>
      <c r="D41" s="127">
        <f t="shared" si="0"/>
        <v>2500</v>
      </c>
      <c r="E41" s="127">
        <f>_xlfn.SUMIFS('Հատված 6'!$H$10:$H$557,'Հատված 6'!$D$10:$D$557,'Հատված 3'!C41)</f>
        <v>2500</v>
      </c>
      <c r="F41" s="133" t="s">
        <v>256</v>
      </c>
    </row>
    <row r="42" spans="1:6" ht="13.5">
      <c r="A42" s="130">
        <v>4238</v>
      </c>
      <c r="B42" s="134" t="s">
        <v>831</v>
      </c>
      <c r="C42" s="135" t="s">
        <v>223</v>
      </c>
      <c r="D42" s="127">
        <f t="shared" si="0"/>
        <v>8000</v>
      </c>
      <c r="E42" s="127">
        <f>_xlfn.SUMIFS('Հատված 6'!$H$10:$H$557,'Հատված 6'!$D$10:$D$557,'Հատված 3'!C42)</f>
        <v>8000</v>
      </c>
      <c r="F42" s="133" t="s">
        <v>256</v>
      </c>
    </row>
    <row r="43" spans="1:6" ht="24" customHeight="1">
      <c r="A43" s="130">
        <v>4240</v>
      </c>
      <c r="B43" s="136" t="s">
        <v>832</v>
      </c>
      <c r="C43" s="57" t="s">
        <v>250</v>
      </c>
      <c r="D43" s="212">
        <f t="shared" si="0"/>
        <v>3300</v>
      </c>
      <c r="E43" s="127">
        <f>E44</f>
        <v>3300</v>
      </c>
      <c r="F43" s="133" t="s">
        <v>256</v>
      </c>
    </row>
    <row r="44" spans="1:6" ht="13.5">
      <c r="A44" s="130">
        <v>4241</v>
      </c>
      <c r="B44" s="134" t="s">
        <v>833</v>
      </c>
      <c r="C44" s="135" t="s">
        <v>224</v>
      </c>
      <c r="D44" s="127">
        <f t="shared" si="0"/>
        <v>3300</v>
      </c>
      <c r="E44" s="127">
        <f>_xlfn.SUMIFS('Հատված 6'!$H$10:$H$557,'Հատված 6'!$D$10:$D$557,'Հատված 3'!C44)</f>
        <v>3300</v>
      </c>
      <c r="F44" s="133" t="s">
        <v>256</v>
      </c>
    </row>
    <row r="45" spans="1:6" ht="24" customHeight="1">
      <c r="A45" s="130">
        <v>4250</v>
      </c>
      <c r="B45" s="136" t="s">
        <v>834</v>
      </c>
      <c r="C45" s="57" t="s">
        <v>250</v>
      </c>
      <c r="D45" s="212">
        <f t="shared" si="0"/>
        <v>7500</v>
      </c>
      <c r="E45" s="127">
        <f>E46+E47</f>
        <v>7500</v>
      </c>
      <c r="F45" s="133" t="s">
        <v>256</v>
      </c>
    </row>
    <row r="46" spans="1:6" ht="13.5">
      <c r="A46" s="130">
        <v>4251</v>
      </c>
      <c r="B46" s="134" t="s">
        <v>835</v>
      </c>
      <c r="C46" s="135" t="s">
        <v>225</v>
      </c>
      <c r="D46" s="127">
        <f t="shared" si="0"/>
        <v>3000</v>
      </c>
      <c r="E46" s="127">
        <f>_xlfn.SUMIFS('Հատված 6'!$H$10:$H$557,'Հատված 6'!$D$10:$D$557,'Հատված 3'!C46)</f>
        <v>3000</v>
      </c>
      <c r="F46" s="133" t="s">
        <v>256</v>
      </c>
    </row>
    <row r="47" spans="1:6" ht="13.5">
      <c r="A47" s="130">
        <v>4252</v>
      </c>
      <c r="B47" s="134" t="s">
        <v>836</v>
      </c>
      <c r="C47" s="135" t="s">
        <v>226</v>
      </c>
      <c r="D47" s="127">
        <f t="shared" si="0"/>
        <v>4500</v>
      </c>
      <c r="E47" s="127">
        <f>_xlfn.SUMIFS('Հատված 6'!$H$10:$H$557,'Հատված 6'!$D$10:$D$557,'Հատված 3'!C47)</f>
        <v>4500</v>
      </c>
      <c r="F47" s="133" t="s">
        <v>256</v>
      </c>
    </row>
    <row r="48" spans="1:6" ht="12.75" customHeight="1">
      <c r="A48" s="130">
        <v>4260</v>
      </c>
      <c r="B48" s="136" t="s">
        <v>837</v>
      </c>
      <c r="C48" s="57" t="s">
        <v>250</v>
      </c>
      <c r="D48" s="212">
        <f t="shared" si="0"/>
        <v>10500</v>
      </c>
      <c r="E48" s="127">
        <f>SUM(E49:E56)</f>
        <v>10500</v>
      </c>
      <c r="F48" s="133" t="s">
        <v>256</v>
      </c>
    </row>
    <row r="49" spans="1:6" ht="13.5">
      <c r="A49" s="130">
        <v>4261</v>
      </c>
      <c r="B49" s="134" t="s">
        <v>838</v>
      </c>
      <c r="C49" s="135" t="s">
        <v>227</v>
      </c>
      <c r="D49" s="127">
        <f t="shared" si="0"/>
        <v>1700</v>
      </c>
      <c r="E49" s="127">
        <f>_xlfn.SUMIFS('Հատված 6'!$H$10:$H$557,'Հատված 6'!$D$10:$D$557,'Հատված 3'!C49)</f>
        <v>1700</v>
      </c>
      <c r="F49" s="133" t="s">
        <v>256</v>
      </c>
    </row>
    <row r="50" spans="1:6" ht="13.5">
      <c r="A50" s="130">
        <v>4262</v>
      </c>
      <c r="B50" s="134" t="s">
        <v>839</v>
      </c>
      <c r="C50" s="135" t="s">
        <v>228</v>
      </c>
      <c r="D50" s="127">
        <f t="shared" si="0"/>
        <v>0</v>
      </c>
      <c r="E50" s="127">
        <f>_xlfn.SUMIFS('Հատված 6'!$H$10:$H$557,'Հատված 6'!$D$10:$D$557,'Հատված 3'!C50)</f>
        <v>0</v>
      </c>
      <c r="F50" s="133" t="s">
        <v>256</v>
      </c>
    </row>
    <row r="51" spans="1:6" ht="24" customHeight="1">
      <c r="A51" s="130">
        <v>4263</v>
      </c>
      <c r="B51" s="134" t="s">
        <v>840</v>
      </c>
      <c r="C51" s="135" t="s">
        <v>229</v>
      </c>
      <c r="D51" s="127">
        <f t="shared" si="0"/>
        <v>0</v>
      </c>
      <c r="E51" s="127">
        <f>_xlfn.SUMIFS('Հատված 6'!$H$10:$H$557,'Հատված 6'!$D$10:$D$557,'Հատված 3'!C51)</f>
        <v>0</v>
      </c>
      <c r="F51" s="133" t="s">
        <v>256</v>
      </c>
    </row>
    <row r="52" spans="1:6" ht="13.5">
      <c r="A52" s="130">
        <v>4264</v>
      </c>
      <c r="B52" s="137" t="s">
        <v>841</v>
      </c>
      <c r="C52" s="135" t="s">
        <v>230</v>
      </c>
      <c r="D52" s="127">
        <f t="shared" si="0"/>
        <v>4500</v>
      </c>
      <c r="E52" s="127">
        <f>_xlfn.SUMIFS('Հատված 6'!$H$10:$H$557,'Հատված 6'!$D$10:$D$557,'Հատված 3'!C52)</f>
        <v>4500</v>
      </c>
      <c r="F52" s="133" t="s">
        <v>256</v>
      </c>
    </row>
    <row r="53" spans="1:6" ht="15.75" customHeight="1">
      <c r="A53" s="130">
        <v>4265</v>
      </c>
      <c r="B53" s="137" t="s">
        <v>842</v>
      </c>
      <c r="C53" s="135" t="s">
        <v>231</v>
      </c>
      <c r="D53" s="127">
        <f t="shared" si="0"/>
        <v>0</v>
      </c>
      <c r="E53" s="127">
        <f>_xlfn.SUMIFS('Հատված 6'!$H$10:$H$557,'Հատված 6'!$D$10:$D$557,'Հատված 3'!C53)</f>
        <v>0</v>
      </c>
      <c r="F53" s="133" t="s">
        <v>256</v>
      </c>
    </row>
    <row r="54" spans="1:6" ht="13.5">
      <c r="A54" s="130">
        <v>4266</v>
      </c>
      <c r="B54" s="137" t="s">
        <v>843</v>
      </c>
      <c r="C54" s="135" t="s">
        <v>232</v>
      </c>
      <c r="D54" s="127">
        <f t="shared" si="0"/>
        <v>0</v>
      </c>
      <c r="E54" s="127">
        <f>_xlfn.SUMIFS('Հատված 6'!$H$10:$H$557,'Հատված 6'!$D$10:$D$557,'Հատված 3'!C54)</f>
        <v>0</v>
      </c>
      <c r="F54" s="133" t="s">
        <v>256</v>
      </c>
    </row>
    <row r="55" spans="1:6" ht="13.5">
      <c r="A55" s="130">
        <v>4267</v>
      </c>
      <c r="B55" s="137" t="s">
        <v>844</v>
      </c>
      <c r="C55" s="135" t="s">
        <v>233</v>
      </c>
      <c r="D55" s="127">
        <f t="shared" si="0"/>
        <v>1300</v>
      </c>
      <c r="E55" s="127">
        <f>_xlfn.SUMIFS('Հատված 6'!$H$10:$H$557,'Հատված 6'!$D$10:$D$557,'Հատված 3'!C55)</f>
        <v>1300</v>
      </c>
      <c r="F55" s="133" t="s">
        <v>256</v>
      </c>
    </row>
    <row r="56" spans="1:6" ht="14.25" customHeight="1">
      <c r="A56" s="130">
        <v>4268</v>
      </c>
      <c r="B56" s="137" t="s">
        <v>845</v>
      </c>
      <c r="C56" s="135" t="s">
        <v>234</v>
      </c>
      <c r="D56" s="127">
        <f t="shared" si="0"/>
        <v>3000</v>
      </c>
      <c r="E56" s="127">
        <f>_xlfn.SUMIFS('Հատված 6'!$H$10:$H$557,'Հատված 6'!$D$10:$D$557,'Հատված 3'!C56)</f>
        <v>3000</v>
      </c>
      <c r="F56" s="133" t="s">
        <v>256</v>
      </c>
    </row>
    <row r="57" spans="1:6" ht="15" customHeight="1">
      <c r="A57" s="130">
        <v>4300</v>
      </c>
      <c r="B57" s="138" t="s">
        <v>846</v>
      </c>
      <c r="C57" s="57" t="s">
        <v>250</v>
      </c>
      <c r="D57" s="212">
        <f t="shared" si="0"/>
        <v>0</v>
      </c>
      <c r="E57" s="212">
        <f>E58</f>
        <v>0</v>
      </c>
      <c r="F57" s="133" t="s">
        <v>256</v>
      </c>
    </row>
    <row r="58" spans="1:6" ht="13.5" customHeight="1">
      <c r="A58" s="130">
        <v>4310</v>
      </c>
      <c r="B58" s="138" t="s">
        <v>847</v>
      </c>
      <c r="C58" s="57" t="s">
        <v>250</v>
      </c>
      <c r="D58" s="127">
        <f t="shared" si="0"/>
        <v>0</v>
      </c>
      <c r="E58" s="127">
        <f>E59+E60</f>
        <v>0</v>
      </c>
      <c r="F58" s="127"/>
    </row>
    <row r="59" spans="1:6" ht="18.75" customHeight="1">
      <c r="A59" s="130">
        <v>4311</v>
      </c>
      <c r="B59" s="137" t="s">
        <v>848</v>
      </c>
      <c r="C59" s="135" t="s">
        <v>235</v>
      </c>
      <c r="D59" s="127">
        <f t="shared" si="0"/>
        <v>0</v>
      </c>
      <c r="E59" s="127">
        <f>_xlfn.SUMIFS('Հատված 6'!$H$10:$H$557,'Հատված 6'!$D$10:$D$557,'Հատված 3'!C59)</f>
        <v>0</v>
      </c>
      <c r="F59" s="133" t="s">
        <v>256</v>
      </c>
    </row>
    <row r="60" spans="1:6" ht="18.75" customHeight="1">
      <c r="A60" s="130">
        <v>4312</v>
      </c>
      <c r="B60" s="137" t="s">
        <v>849</v>
      </c>
      <c r="C60" s="135" t="s">
        <v>236</v>
      </c>
      <c r="D60" s="127">
        <f t="shared" si="0"/>
        <v>0</v>
      </c>
      <c r="E60" s="127">
        <f>_xlfn.SUMIFS('Հատված 6'!$H$10:$H$557,'Հատված 6'!$D$10:$D$557,'Հատված 3'!C60)</f>
        <v>0</v>
      </c>
      <c r="F60" s="133" t="s">
        <v>256</v>
      </c>
    </row>
    <row r="61" spans="1:6" ht="13.5" customHeight="1">
      <c r="A61" s="130">
        <v>4320</v>
      </c>
      <c r="B61" s="138" t="s">
        <v>850</v>
      </c>
      <c r="C61" s="57" t="s">
        <v>250</v>
      </c>
      <c r="D61" s="127">
        <f t="shared" si="0"/>
        <v>0</v>
      </c>
      <c r="E61" s="127">
        <f>E62+E63</f>
        <v>0</v>
      </c>
      <c r="F61" s="133"/>
    </row>
    <row r="62" spans="1:6" ht="15.75" customHeight="1">
      <c r="A62" s="130">
        <v>4321</v>
      </c>
      <c r="B62" s="137" t="s">
        <v>851</v>
      </c>
      <c r="C62" s="135" t="s">
        <v>237</v>
      </c>
      <c r="D62" s="127">
        <f t="shared" si="0"/>
        <v>0</v>
      </c>
      <c r="E62" s="127">
        <f>_xlfn.SUMIFS('Հատված 6'!$H$10:$H$557,'Հատված 6'!$D$10:$D$557,'Հատված 3'!C62)</f>
        <v>0</v>
      </c>
      <c r="F62" s="133" t="s">
        <v>256</v>
      </c>
    </row>
    <row r="63" spans="1:6" ht="15.75" customHeight="1">
      <c r="A63" s="130">
        <v>4322</v>
      </c>
      <c r="B63" s="137" t="s">
        <v>852</v>
      </c>
      <c r="C63" s="135" t="s">
        <v>238</v>
      </c>
      <c r="D63" s="127">
        <f t="shared" si="0"/>
        <v>0</v>
      </c>
      <c r="E63" s="127">
        <f>_xlfn.SUMIFS('Հատված 6'!$H$10:$H$557,'Հատված 6'!$D$10:$D$557,'Հատված 3'!C63)</f>
        <v>0</v>
      </c>
      <c r="F63" s="133" t="s">
        <v>256</v>
      </c>
    </row>
    <row r="64" spans="1:6" ht="23.25" customHeight="1">
      <c r="A64" s="130">
        <v>4330</v>
      </c>
      <c r="B64" s="138" t="s">
        <v>853</v>
      </c>
      <c r="C64" s="57" t="s">
        <v>250</v>
      </c>
      <c r="D64" s="127">
        <f t="shared" si="0"/>
        <v>0</v>
      </c>
      <c r="E64" s="127">
        <f>E65+E66+E67</f>
        <v>0</v>
      </c>
      <c r="F64" s="133" t="s">
        <v>256</v>
      </c>
    </row>
    <row r="65" spans="1:6" ht="21.75" customHeight="1">
      <c r="A65" s="130">
        <v>4331</v>
      </c>
      <c r="B65" s="137" t="s">
        <v>854</v>
      </c>
      <c r="C65" s="135" t="s">
        <v>239</v>
      </c>
      <c r="D65" s="127">
        <f t="shared" si="0"/>
        <v>0</v>
      </c>
      <c r="E65" s="127">
        <f>_xlfn.SUMIFS('Հատված 6'!$H$10:$H$557,'Հատված 6'!$D$10:$D$557,'Հատված 3'!C65)</f>
        <v>0</v>
      </c>
      <c r="F65" s="133" t="s">
        <v>256</v>
      </c>
    </row>
    <row r="66" spans="1:6" ht="15" customHeight="1">
      <c r="A66" s="130">
        <v>4332</v>
      </c>
      <c r="B66" s="137" t="s">
        <v>855</v>
      </c>
      <c r="C66" s="135" t="s">
        <v>240</v>
      </c>
      <c r="D66" s="127">
        <f t="shared" si="0"/>
        <v>0</v>
      </c>
      <c r="E66" s="127">
        <f>_xlfn.SUMIFS('Հատված 6'!$H$10:$H$557,'Հատված 6'!$D$10:$D$557,'Հատված 3'!C66)</f>
        <v>0</v>
      </c>
      <c r="F66" s="133" t="s">
        <v>256</v>
      </c>
    </row>
    <row r="67" spans="1:6" ht="13.5" customHeight="1">
      <c r="A67" s="130">
        <v>4333</v>
      </c>
      <c r="B67" s="137" t="s">
        <v>856</v>
      </c>
      <c r="C67" s="135" t="s">
        <v>241</v>
      </c>
      <c r="D67" s="127">
        <f t="shared" si="0"/>
        <v>0</v>
      </c>
      <c r="E67" s="127">
        <f>_xlfn.SUMIFS('Հատված 6'!$H$10:$H$557,'Հատված 6'!$D$10:$D$557,'Հատված 3'!C67)</f>
        <v>0</v>
      </c>
      <c r="F67" s="133" t="s">
        <v>256</v>
      </c>
    </row>
    <row r="68" spans="1:6" ht="12.75" customHeight="1">
      <c r="A68" s="130">
        <v>4400</v>
      </c>
      <c r="B68" s="137" t="s">
        <v>857</v>
      </c>
      <c r="C68" s="57" t="s">
        <v>250</v>
      </c>
      <c r="D68" s="212">
        <f t="shared" si="0"/>
        <v>380675.60000000003</v>
      </c>
      <c r="E68" s="212">
        <f>E69+E72</f>
        <v>380675.60000000003</v>
      </c>
      <c r="F68" s="133" t="s">
        <v>256</v>
      </c>
    </row>
    <row r="69" spans="1:6" ht="40.5" customHeight="1">
      <c r="A69" s="130">
        <v>4410</v>
      </c>
      <c r="B69" s="138" t="s">
        <v>858</v>
      </c>
      <c r="C69" s="57" t="s">
        <v>250</v>
      </c>
      <c r="D69" s="127">
        <f t="shared" si="0"/>
        <v>380336.30000000005</v>
      </c>
      <c r="E69" s="127">
        <f>E70+E71</f>
        <v>380336.30000000005</v>
      </c>
      <c r="F69" s="127"/>
    </row>
    <row r="70" spans="1:6" ht="24" customHeight="1">
      <c r="A70" s="130">
        <v>4411</v>
      </c>
      <c r="B70" s="137" t="s">
        <v>859</v>
      </c>
      <c r="C70" s="135" t="s">
        <v>242</v>
      </c>
      <c r="D70" s="127">
        <f t="shared" si="0"/>
        <v>380336.30000000005</v>
      </c>
      <c r="E70" s="127">
        <f>_xlfn.SUMIFS('Հատված 6'!$H$10:$H$557,'Հատված 6'!$D$10:$D$557,'Հատված 3'!C70)</f>
        <v>380336.30000000005</v>
      </c>
      <c r="F70" s="133" t="s">
        <v>256</v>
      </c>
    </row>
    <row r="71" spans="1:6" ht="27.75" customHeight="1">
      <c r="A71" s="130">
        <v>4412</v>
      </c>
      <c r="B71" s="137" t="s">
        <v>860</v>
      </c>
      <c r="C71" s="135" t="s">
        <v>243</v>
      </c>
      <c r="D71" s="127">
        <f t="shared" si="0"/>
        <v>0</v>
      </c>
      <c r="E71" s="127">
        <f>_xlfn.SUMIFS('Հատված 6'!$H$10:$H$557,'Հատված 6'!$D$10:$D$557,'Հատված 3'!C71)</f>
        <v>0</v>
      </c>
      <c r="F71" s="133" t="s">
        <v>256</v>
      </c>
    </row>
    <row r="72" spans="1:6" ht="13.5" customHeight="1">
      <c r="A72" s="130">
        <v>4420</v>
      </c>
      <c r="B72" s="138" t="s">
        <v>861</v>
      </c>
      <c r="C72" s="57" t="s">
        <v>250</v>
      </c>
      <c r="D72" s="127">
        <f t="shared" si="0"/>
        <v>339.3</v>
      </c>
      <c r="E72" s="127">
        <f>E73+E74</f>
        <v>339.3</v>
      </c>
      <c r="F72" s="133"/>
    </row>
    <row r="73" spans="1:6" ht="24" customHeight="1">
      <c r="A73" s="130">
        <v>4421</v>
      </c>
      <c r="B73" s="137" t="s">
        <v>862</v>
      </c>
      <c r="C73" s="135" t="s">
        <v>244</v>
      </c>
      <c r="D73" s="127">
        <f t="shared" si="0"/>
        <v>0</v>
      </c>
      <c r="E73" s="127">
        <f>_xlfn.SUMIFS('Հատված 6'!$H$10:$H$557,'Հատված 6'!$D$10:$D$557,'Հատված 3'!C73)</f>
        <v>0</v>
      </c>
      <c r="F73" s="133" t="s">
        <v>256</v>
      </c>
    </row>
    <row r="74" spans="1:6" ht="24" customHeight="1">
      <c r="A74" s="130">
        <v>4422</v>
      </c>
      <c r="B74" s="137" t="s">
        <v>863</v>
      </c>
      <c r="C74" s="135" t="s">
        <v>245</v>
      </c>
      <c r="D74" s="127">
        <f t="shared" si="0"/>
        <v>339.3</v>
      </c>
      <c r="E74" s="127">
        <f>_xlfn.SUMIFS('Հատված 6'!$H$10:$H$557,'Հատված 6'!$D$10:$D$557,'Հատված 3'!C74)</f>
        <v>339.3</v>
      </c>
      <c r="F74" s="133" t="s">
        <v>256</v>
      </c>
    </row>
    <row r="75" spans="1:6" ht="13.5" customHeight="1">
      <c r="A75" s="130">
        <v>4500</v>
      </c>
      <c r="B75" s="137" t="s">
        <v>864</v>
      </c>
      <c r="C75" s="57" t="s">
        <v>250</v>
      </c>
      <c r="D75" s="212">
        <f aca="true" t="shared" si="1" ref="D75:D138">SUM(E75:F75)</f>
        <v>0</v>
      </c>
      <c r="E75" s="212">
        <f>E76+E79+E91</f>
        <v>0</v>
      </c>
      <c r="F75" s="133" t="s">
        <v>256</v>
      </c>
    </row>
    <row r="76" spans="1:6" ht="23.25" customHeight="1">
      <c r="A76" s="130">
        <v>4510</v>
      </c>
      <c r="B76" s="137" t="s">
        <v>865</v>
      </c>
      <c r="C76" s="57" t="s">
        <v>250</v>
      </c>
      <c r="D76" s="127">
        <f t="shared" si="1"/>
        <v>0</v>
      </c>
      <c r="E76" s="127">
        <f>E77+E78</f>
        <v>0</v>
      </c>
      <c r="F76" s="127"/>
    </row>
    <row r="77" spans="1:6" ht="24.75" customHeight="1">
      <c r="A77" s="130">
        <v>4511</v>
      </c>
      <c r="B77" s="139" t="s">
        <v>866</v>
      </c>
      <c r="C77" s="135" t="s">
        <v>246</v>
      </c>
      <c r="D77" s="127">
        <f t="shared" si="1"/>
        <v>0</v>
      </c>
      <c r="E77" s="127">
        <f>_xlfn.SUMIFS('Հատված 6'!$H$10:$H$557,'Հատված 6'!$D$10:$D$557,'Հատված 3'!C77)</f>
        <v>0</v>
      </c>
      <c r="F77" s="133" t="s">
        <v>256</v>
      </c>
    </row>
    <row r="78" spans="1:6" ht="24.75" customHeight="1">
      <c r="A78" s="130">
        <v>4512</v>
      </c>
      <c r="B78" s="137" t="s">
        <v>867</v>
      </c>
      <c r="C78" s="135" t="s">
        <v>247</v>
      </c>
      <c r="D78" s="127">
        <f t="shared" si="1"/>
        <v>0</v>
      </c>
      <c r="E78" s="127">
        <f>_xlfn.SUMIFS('Հատված 6'!$H$10:$H$557,'Հատված 6'!$D$10:$D$557,'Հատված 3'!C78)</f>
        <v>0</v>
      </c>
      <c r="F78" s="133" t="s">
        <v>256</v>
      </c>
    </row>
    <row r="79" spans="1:6" ht="24.75" customHeight="1">
      <c r="A79" s="130">
        <v>4520</v>
      </c>
      <c r="B79" s="137" t="s">
        <v>868</v>
      </c>
      <c r="C79" s="57" t="s">
        <v>250</v>
      </c>
      <c r="D79" s="127">
        <f t="shared" si="1"/>
        <v>0</v>
      </c>
      <c r="E79" s="127">
        <f>E80+E81</f>
        <v>0</v>
      </c>
      <c r="F79" s="133"/>
    </row>
    <row r="80" spans="1:6" ht="24.75" customHeight="1">
      <c r="A80" s="130">
        <v>4521</v>
      </c>
      <c r="B80" s="137" t="s">
        <v>869</v>
      </c>
      <c r="C80" s="135" t="s">
        <v>248</v>
      </c>
      <c r="D80" s="127">
        <f t="shared" si="1"/>
        <v>0</v>
      </c>
      <c r="E80" s="127">
        <f>_xlfn.SUMIFS('Հատված 6'!$H$10:$H$557,'Հատված 6'!$D$10:$D$557,'Հատված 3'!C80)</f>
        <v>0</v>
      </c>
      <c r="F80" s="133" t="s">
        <v>256</v>
      </c>
    </row>
    <row r="81" spans="1:6" ht="25.5" customHeight="1">
      <c r="A81" s="130">
        <v>4522</v>
      </c>
      <c r="B81" s="137" t="s">
        <v>870</v>
      </c>
      <c r="C81" s="135" t="s">
        <v>249</v>
      </c>
      <c r="D81" s="127">
        <f t="shared" si="1"/>
        <v>0</v>
      </c>
      <c r="E81" s="127">
        <f>_xlfn.SUMIFS('Հատված 6'!$H$10:$H$557,'Հատված 6'!$D$10:$D$557,'Հատված 3'!C81)</f>
        <v>0</v>
      </c>
      <c r="F81" s="133" t="s">
        <v>256</v>
      </c>
    </row>
    <row r="82" spans="1:6" ht="24.75" customHeight="1">
      <c r="A82" s="130">
        <v>4530</v>
      </c>
      <c r="B82" s="138" t="s">
        <v>871</v>
      </c>
      <c r="C82" s="57" t="s">
        <v>250</v>
      </c>
      <c r="D82" s="127">
        <f t="shared" si="1"/>
        <v>0</v>
      </c>
      <c r="E82" s="127">
        <f>E83+E84+E85</f>
        <v>0</v>
      </c>
      <c r="F82" s="127">
        <f>SUM(F83:F85)</f>
        <v>0</v>
      </c>
    </row>
    <row r="83" spans="1:6" ht="25.5">
      <c r="A83" s="130">
        <v>4531</v>
      </c>
      <c r="B83" s="131" t="s">
        <v>872</v>
      </c>
      <c r="C83" s="59" t="s">
        <v>169</v>
      </c>
      <c r="D83" s="127">
        <f t="shared" si="1"/>
        <v>0</v>
      </c>
      <c r="E83" s="127">
        <f>_xlfn.SUMIFS('Հատված 6'!$H$10:$H$557,'Հատված 6'!$D$10:$D$557,'Հատված 3'!C83)</f>
        <v>0</v>
      </c>
      <c r="F83" s="127"/>
    </row>
    <row r="84" spans="1:6" ht="35.25" customHeight="1">
      <c r="A84" s="130">
        <v>4532</v>
      </c>
      <c r="B84" s="131" t="s">
        <v>873</v>
      </c>
      <c r="C84" s="135" t="s">
        <v>170</v>
      </c>
      <c r="D84" s="127">
        <f t="shared" si="1"/>
        <v>0</v>
      </c>
      <c r="E84" s="127">
        <f>_xlfn.SUMIFS('Հատված 6'!$H$10:$H$557,'Հատված 6'!$D$10:$D$557,'Հատված 3'!C84)</f>
        <v>0</v>
      </c>
      <c r="F84" s="127"/>
    </row>
    <row r="85" spans="1:6" ht="24" customHeight="1">
      <c r="A85" s="130">
        <v>4533</v>
      </c>
      <c r="B85" s="131" t="s">
        <v>874</v>
      </c>
      <c r="C85" s="135" t="s">
        <v>171</v>
      </c>
      <c r="D85" s="127">
        <f t="shared" si="1"/>
        <v>0</v>
      </c>
      <c r="E85" s="127">
        <f>_xlfn.SUMIFS('Հատված 6'!$H$10:$H$557,'Հատված 6'!$D$10:$D$557,'Հատված 3'!C85)</f>
        <v>0</v>
      </c>
      <c r="F85" s="127">
        <f>SUM(F86+F89+F90)</f>
        <v>0</v>
      </c>
    </row>
    <row r="86" spans="1:6" ht="25.5" customHeight="1">
      <c r="A86" s="130">
        <v>4534</v>
      </c>
      <c r="B86" s="140" t="s">
        <v>875</v>
      </c>
      <c r="C86" s="135"/>
      <c r="D86" s="127">
        <f t="shared" si="1"/>
        <v>0</v>
      </c>
      <c r="E86" s="127">
        <v>0</v>
      </c>
      <c r="F86" s="127">
        <f>SUM(F87:F88)</f>
        <v>0</v>
      </c>
    </row>
    <row r="87" spans="1:6" ht="26.25" customHeight="1">
      <c r="A87" s="141">
        <v>4535</v>
      </c>
      <c r="B87" s="140" t="s">
        <v>876</v>
      </c>
      <c r="C87" s="135"/>
      <c r="D87" s="127">
        <f t="shared" si="1"/>
        <v>0</v>
      </c>
      <c r="E87" s="127">
        <v>0</v>
      </c>
      <c r="F87" s="127"/>
    </row>
    <row r="88" spans="1:6" ht="16.5" customHeight="1">
      <c r="A88" s="130">
        <v>4536</v>
      </c>
      <c r="B88" s="140" t="s">
        <v>877</v>
      </c>
      <c r="C88" s="135"/>
      <c r="D88" s="127">
        <f t="shared" si="1"/>
        <v>0</v>
      </c>
      <c r="E88" s="127">
        <v>0</v>
      </c>
      <c r="F88" s="127"/>
    </row>
    <row r="89" spans="1:6" ht="16.5" customHeight="1">
      <c r="A89" s="130">
        <v>4537</v>
      </c>
      <c r="B89" s="140" t="s">
        <v>878</v>
      </c>
      <c r="C89" s="135"/>
      <c r="D89" s="127">
        <f t="shared" si="1"/>
        <v>0</v>
      </c>
      <c r="E89" s="127">
        <v>0</v>
      </c>
      <c r="F89" s="127"/>
    </row>
    <row r="90" spans="1:6" ht="12.75" customHeight="1">
      <c r="A90" s="130">
        <v>4538</v>
      </c>
      <c r="B90" s="140" t="s">
        <v>879</v>
      </c>
      <c r="C90" s="135"/>
      <c r="D90" s="127">
        <f>SUM(E90:F90)</f>
        <v>0</v>
      </c>
      <c r="E90" s="127">
        <v>0</v>
      </c>
      <c r="F90" s="127"/>
    </row>
    <row r="91" spans="1:6" ht="24" customHeight="1">
      <c r="A91" s="130">
        <v>4540</v>
      </c>
      <c r="B91" s="138" t="s">
        <v>880</v>
      </c>
      <c r="C91" s="57" t="s">
        <v>250</v>
      </c>
      <c r="D91" s="127">
        <f t="shared" si="1"/>
        <v>0</v>
      </c>
      <c r="E91" s="127">
        <f>E92+E93+E94</f>
        <v>0</v>
      </c>
      <c r="F91" s="127">
        <f>SUM(F92:F94)</f>
        <v>0</v>
      </c>
    </row>
    <row r="92" spans="1:6" ht="25.5">
      <c r="A92" s="130">
        <v>4541</v>
      </c>
      <c r="B92" s="131" t="s">
        <v>881</v>
      </c>
      <c r="C92" s="135" t="s">
        <v>172</v>
      </c>
      <c r="D92" s="127">
        <f t="shared" si="1"/>
        <v>0</v>
      </c>
      <c r="E92" s="127">
        <f>_xlfn.SUMIFS('Հատված 6'!$H$10:$H$557,'Հատված 6'!$D$10:$D$557,'Հատված 3'!C92)</f>
        <v>0</v>
      </c>
      <c r="F92" s="127">
        <v>0</v>
      </c>
    </row>
    <row r="93" spans="1:6" ht="33" customHeight="1">
      <c r="A93" s="130">
        <v>4542</v>
      </c>
      <c r="B93" s="131" t="s">
        <v>882</v>
      </c>
      <c r="C93" s="135" t="s">
        <v>173</v>
      </c>
      <c r="D93" s="127">
        <f t="shared" si="1"/>
        <v>0</v>
      </c>
      <c r="E93" s="127">
        <f>_xlfn.SUMIFS('Հատված 6'!$H$10:$H$557,'Հատված 6'!$D$10:$D$557,'Հատված 3'!C93)</f>
        <v>0</v>
      </c>
      <c r="F93" s="127">
        <v>0</v>
      </c>
    </row>
    <row r="94" spans="1:6" ht="26.25" customHeight="1">
      <c r="A94" s="130">
        <v>4543</v>
      </c>
      <c r="B94" s="131" t="s">
        <v>883</v>
      </c>
      <c r="C94" s="135" t="s">
        <v>174</v>
      </c>
      <c r="D94" s="127">
        <f t="shared" si="1"/>
        <v>0</v>
      </c>
      <c r="E94" s="127">
        <f>_xlfn.SUMIFS('Հատված 6'!$H$10:$H$557,'Հատված 6'!$D$10:$D$557,'Հատված 3'!C94)</f>
        <v>0</v>
      </c>
      <c r="F94" s="127">
        <f>SUM(F95+F98+F99)</f>
        <v>0</v>
      </c>
    </row>
    <row r="95" spans="1:6" ht="15.75" customHeight="1">
      <c r="A95" s="130">
        <v>4544</v>
      </c>
      <c r="B95" s="140" t="s">
        <v>884</v>
      </c>
      <c r="C95" s="135"/>
      <c r="D95" s="127">
        <f t="shared" si="1"/>
        <v>0</v>
      </c>
      <c r="E95" s="127">
        <v>0</v>
      </c>
      <c r="F95" s="127">
        <f>SUM(F96:F97)</f>
        <v>0</v>
      </c>
    </row>
    <row r="96" spans="1:6" ht="13.5">
      <c r="A96" s="141">
        <v>4545</v>
      </c>
      <c r="B96" s="140" t="s">
        <v>876</v>
      </c>
      <c r="C96" s="135"/>
      <c r="D96" s="127">
        <f t="shared" si="1"/>
        <v>0</v>
      </c>
      <c r="E96" s="127">
        <v>0</v>
      </c>
      <c r="F96" s="127"/>
    </row>
    <row r="97" spans="1:6" ht="13.5">
      <c r="A97" s="130">
        <v>4546</v>
      </c>
      <c r="B97" s="140" t="s">
        <v>885</v>
      </c>
      <c r="C97" s="135"/>
      <c r="D97" s="127">
        <f t="shared" si="1"/>
        <v>0</v>
      </c>
      <c r="E97" s="127">
        <v>0</v>
      </c>
      <c r="F97" s="127"/>
    </row>
    <row r="98" spans="1:6" ht="13.5">
      <c r="A98" s="130">
        <v>4547</v>
      </c>
      <c r="B98" s="140" t="s">
        <v>878</v>
      </c>
      <c r="C98" s="135"/>
      <c r="D98" s="127">
        <f t="shared" si="1"/>
        <v>0</v>
      </c>
      <c r="E98" s="127">
        <v>0</v>
      </c>
      <c r="F98" s="127"/>
    </row>
    <row r="99" spans="1:6" ht="13.5">
      <c r="A99" s="130">
        <v>4548</v>
      </c>
      <c r="B99" s="140" t="s">
        <v>879</v>
      </c>
      <c r="C99" s="135"/>
      <c r="D99" s="127">
        <f t="shared" si="1"/>
        <v>0</v>
      </c>
      <c r="E99" s="127">
        <v>0</v>
      </c>
      <c r="F99" s="127">
        <v>0</v>
      </c>
    </row>
    <row r="100" spans="1:6" ht="24" customHeight="1">
      <c r="A100" s="130">
        <v>4600</v>
      </c>
      <c r="B100" s="138" t="s">
        <v>886</v>
      </c>
      <c r="C100" s="57" t="s">
        <v>250</v>
      </c>
      <c r="D100" s="127">
        <f t="shared" si="1"/>
        <v>10200</v>
      </c>
      <c r="E100" s="127">
        <f>E101+E104+E109</f>
        <v>10200</v>
      </c>
      <c r="F100" s="133" t="s">
        <v>256</v>
      </c>
    </row>
    <row r="101" spans="1:6" ht="13.5">
      <c r="A101" s="130">
        <v>4610</v>
      </c>
      <c r="B101" s="142" t="s">
        <v>887</v>
      </c>
      <c r="C101" s="143"/>
      <c r="D101" s="127">
        <f t="shared" si="1"/>
        <v>0</v>
      </c>
      <c r="E101" s="127">
        <f>E102+E103</f>
        <v>0</v>
      </c>
      <c r="F101" s="133" t="s">
        <v>257</v>
      </c>
    </row>
    <row r="102" spans="1:6" ht="26.25" customHeight="1">
      <c r="A102" s="130">
        <v>4610</v>
      </c>
      <c r="B102" s="134" t="s">
        <v>888</v>
      </c>
      <c r="C102" s="143" t="s">
        <v>96</v>
      </c>
      <c r="D102" s="127">
        <f t="shared" si="1"/>
        <v>0</v>
      </c>
      <c r="E102" s="127">
        <f>_xlfn.SUMIFS('Հատված 6'!$H$10:$H$557,'Հատված 6'!$D$10:$D$557,'Հատված 3'!C102)</f>
        <v>0</v>
      </c>
      <c r="F102" s="133" t="s">
        <v>256</v>
      </c>
    </row>
    <row r="103" spans="1:6" ht="26.25" customHeight="1">
      <c r="A103" s="130">
        <v>4620</v>
      </c>
      <c r="B103" s="137" t="s">
        <v>889</v>
      </c>
      <c r="C103" s="143" t="s">
        <v>123</v>
      </c>
      <c r="D103" s="127">
        <f t="shared" si="1"/>
        <v>0</v>
      </c>
      <c r="E103" s="127">
        <f>_xlfn.SUMIFS('Հատված 6'!$H$10:$H$557,'Հատված 6'!$D$10:$D$557,'Հատված 3'!C103)</f>
        <v>0</v>
      </c>
      <c r="F103" s="133" t="s">
        <v>256</v>
      </c>
    </row>
    <row r="104" spans="1:6" ht="36" customHeight="1">
      <c r="A104" s="130">
        <v>4630</v>
      </c>
      <c r="B104" s="138" t="s">
        <v>890</v>
      </c>
      <c r="C104" s="57" t="s">
        <v>250</v>
      </c>
      <c r="D104" s="127">
        <f t="shared" si="1"/>
        <v>10200</v>
      </c>
      <c r="E104" s="127">
        <f>E105+E106+E107+E108</f>
        <v>10200</v>
      </c>
      <c r="F104" s="133" t="s">
        <v>256</v>
      </c>
    </row>
    <row r="105" spans="1:6" ht="17.25" customHeight="1">
      <c r="A105" s="130">
        <v>4631</v>
      </c>
      <c r="B105" s="137" t="s">
        <v>891</v>
      </c>
      <c r="C105" s="135" t="s">
        <v>175</v>
      </c>
      <c r="D105" s="127">
        <f t="shared" si="1"/>
        <v>0</v>
      </c>
      <c r="E105" s="127">
        <f>_xlfn.SUMIFS('Հատված 6'!$H$10:$H$557,'Հատված 6'!$D$10:$D$557,'Հատված 3'!C105)</f>
        <v>0</v>
      </c>
      <c r="F105" s="133" t="s">
        <v>256</v>
      </c>
    </row>
    <row r="106" spans="1:6" ht="13.5">
      <c r="A106" s="130">
        <v>4632</v>
      </c>
      <c r="B106" s="134" t="s">
        <v>892</v>
      </c>
      <c r="C106" s="135" t="s">
        <v>176</v>
      </c>
      <c r="D106" s="127">
        <f t="shared" si="1"/>
        <v>4200</v>
      </c>
      <c r="E106" s="127">
        <f>_xlfn.SUMIFS('Հատված 6'!$H$10:$H$557,'Հատված 6'!$D$10:$D$557,'Հատված 3'!C106)</f>
        <v>4200</v>
      </c>
      <c r="F106" s="133" t="s">
        <v>256</v>
      </c>
    </row>
    <row r="107" spans="1:6" ht="13.5">
      <c r="A107" s="130">
        <v>4633</v>
      </c>
      <c r="B107" s="137" t="s">
        <v>893</v>
      </c>
      <c r="C107" s="135" t="s">
        <v>177</v>
      </c>
      <c r="D107" s="127">
        <f t="shared" si="1"/>
        <v>0</v>
      </c>
      <c r="E107" s="127">
        <f>_xlfn.SUMIFS('Հատված 6'!$H$10:$H$557,'Հատված 6'!$D$10:$D$557,'Հատված 3'!C107)</f>
        <v>0</v>
      </c>
      <c r="F107" s="133" t="s">
        <v>256</v>
      </c>
    </row>
    <row r="108" spans="1:6" ht="13.5">
      <c r="A108" s="130">
        <v>4634</v>
      </c>
      <c r="B108" s="137" t="s">
        <v>894</v>
      </c>
      <c r="C108" s="135" t="s">
        <v>178</v>
      </c>
      <c r="D108" s="127">
        <f t="shared" si="1"/>
        <v>6000</v>
      </c>
      <c r="E108" s="127">
        <f>_xlfn.SUMIFS('Հատված 6'!$H$10:$H$557,'Հատված 6'!$D$10:$D$557,'Հատված 3'!C108)</f>
        <v>6000</v>
      </c>
      <c r="F108" s="133" t="s">
        <v>256</v>
      </c>
    </row>
    <row r="109" spans="1:6" ht="12.75" customHeight="1">
      <c r="A109" s="130">
        <v>4640</v>
      </c>
      <c r="B109" s="138" t="s">
        <v>895</v>
      </c>
      <c r="C109" s="57" t="s">
        <v>250</v>
      </c>
      <c r="D109" s="127">
        <f t="shared" si="1"/>
        <v>0</v>
      </c>
      <c r="E109" s="127">
        <f>E110</f>
        <v>0</v>
      </c>
      <c r="F109" s="133" t="s">
        <v>256</v>
      </c>
    </row>
    <row r="110" spans="1:6" ht="13.5">
      <c r="A110" s="130">
        <v>4641</v>
      </c>
      <c r="B110" s="137" t="s">
        <v>896</v>
      </c>
      <c r="C110" s="135" t="s">
        <v>179</v>
      </c>
      <c r="D110" s="127">
        <f t="shared" si="1"/>
        <v>0</v>
      </c>
      <c r="E110" s="127">
        <f>_xlfn.SUMIFS('Հատված 6'!$H$10:$H$557,'Հատված 6'!$D$10:$D$557,'Հատված 3'!C110)</f>
        <v>0</v>
      </c>
      <c r="F110" s="133" t="s">
        <v>256</v>
      </c>
    </row>
    <row r="111" spans="1:6" ht="14.25" customHeight="1">
      <c r="A111" s="130">
        <v>4700</v>
      </c>
      <c r="B111" s="136" t="s">
        <v>897</v>
      </c>
      <c r="C111" s="57" t="s">
        <v>250</v>
      </c>
      <c r="D111" s="127">
        <f t="shared" si="1"/>
        <v>38880</v>
      </c>
      <c r="E111" s="127">
        <f>E112+E115+E120+E122+E125+E127+E129</f>
        <v>38880</v>
      </c>
      <c r="F111" s="127"/>
    </row>
    <row r="112" spans="1:6" ht="35.25" customHeight="1">
      <c r="A112" s="130">
        <v>4710</v>
      </c>
      <c r="B112" s="136" t="s">
        <v>898</v>
      </c>
      <c r="C112" s="57" t="s">
        <v>250</v>
      </c>
      <c r="D112" s="127">
        <f t="shared" si="1"/>
        <v>900</v>
      </c>
      <c r="E112" s="127">
        <f>E113+E114</f>
        <v>900</v>
      </c>
      <c r="F112" s="133" t="s">
        <v>256</v>
      </c>
    </row>
    <row r="113" spans="1:6" ht="38.25" customHeight="1">
      <c r="A113" s="130">
        <v>4711</v>
      </c>
      <c r="B113" s="134" t="s">
        <v>899</v>
      </c>
      <c r="C113" s="135" t="s">
        <v>180</v>
      </c>
      <c r="D113" s="127">
        <f t="shared" si="1"/>
        <v>0</v>
      </c>
      <c r="E113" s="127">
        <f>_xlfn.SUMIFS('Հատված 6'!$H$10:$H$557,'Հատված 6'!$D$10:$D$557,'Հատված 3'!C113)</f>
        <v>0</v>
      </c>
      <c r="F113" s="133" t="s">
        <v>256</v>
      </c>
    </row>
    <row r="114" spans="1:6" ht="25.5">
      <c r="A114" s="130">
        <v>4712</v>
      </c>
      <c r="B114" s="137" t="s">
        <v>900</v>
      </c>
      <c r="C114" s="135" t="s">
        <v>181</v>
      </c>
      <c r="D114" s="127">
        <f t="shared" si="1"/>
        <v>900</v>
      </c>
      <c r="E114" s="127">
        <f>_xlfn.SUMIFS('Հատված 6'!$H$10:$H$557,'Հատված 6'!$D$10:$D$557,'Հատված 3'!C114)</f>
        <v>900</v>
      </c>
      <c r="F114" s="133" t="s">
        <v>256</v>
      </c>
    </row>
    <row r="115" spans="1:6" ht="63" customHeight="1">
      <c r="A115" s="130">
        <v>4720</v>
      </c>
      <c r="B115" s="138" t="s">
        <v>901</v>
      </c>
      <c r="C115" s="57" t="s">
        <v>250</v>
      </c>
      <c r="D115" s="127">
        <f t="shared" si="1"/>
        <v>5810</v>
      </c>
      <c r="E115" s="127">
        <f>E116+E117+E118+E119</f>
        <v>5810</v>
      </c>
      <c r="F115" s="133" t="s">
        <v>256</v>
      </c>
    </row>
    <row r="116" spans="1:6" ht="13.5">
      <c r="A116" s="130">
        <v>4721</v>
      </c>
      <c r="B116" s="137" t="s">
        <v>902</v>
      </c>
      <c r="C116" s="135" t="s">
        <v>187</v>
      </c>
      <c r="D116" s="127">
        <f t="shared" si="1"/>
        <v>0</v>
      </c>
      <c r="E116" s="127">
        <f>_xlfn.SUMIFS('Հատված 6'!$H$10:$H$557,'Հատված 6'!$D$10:$D$557,'Հատված 3'!C116)</f>
        <v>0</v>
      </c>
      <c r="F116" s="133" t="s">
        <v>256</v>
      </c>
    </row>
    <row r="117" spans="1:6" ht="13.5">
      <c r="A117" s="130">
        <v>4722</v>
      </c>
      <c r="B117" s="137" t="s">
        <v>903</v>
      </c>
      <c r="C117" s="144">
        <v>4822</v>
      </c>
      <c r="D117" s="127">
        <f t="shared" si="1"/>
        <v>0</v>
      </c>
      <c r="E117" s="127">
        <f>_xlfn.SUMIFS('Հատված 6'!$H$10:$H$557,'Հատված 6'!$D$10:$D$557,'Հատված 3'!C117)</f>
        <v>0</v>
      </c>
      <c r="F117" s="133" t="s">
        <v>256</v>
      </c>
    </row>
    <row r="118" spans="1:6" ht="13.5">
      <c r="A118" s="130">
        <v>4723</v>
      </c>
      <c r="B118" s="137" t="s">
        <v>904</v>
      </c>
      <c r="C118" s="135" t="s">
        <v>188</v>
      </c>
      <c r="D118" s="127">
        <f t="shared" si="1"/>
        <v>5810</v>
      </c>
      <c r="E118" s="127">
        <f>_xlfn.SUMIFS('Հատված 6'!$H$10:$H$557,'Հատված 6'!$D$10:$D$557,'Հատված 3'!C118)</f>
        <v>5810</v>
      </c>
      <c r="F118" s="133" t="s">
        <v>256</v>
      </c>
    </row>
    <row r="119" spans="1:6" ht="25.5">
      <c r="A119" s="130">
        <v>4724</v>
      </c>
      <c r="B119" s="137" t="s">
        <v>905</v>
      </c>
      <c r="C119" s="135" t="s">
        <v>189</v>
      </c>
      <c r="D119" s="127">
        <f t="shared" si="1"/>
        <v>0</v>
      </c>
      <c r="E119" s="127">
        <f>_xlfn.SUMIFS('Հատված 6'!$H$10:$H$557,'Հատված 6'!$D$10:$D$557,'Հատված 3'!C119)</f>
        <v>0</v>
      </c>
      <c r="F119" s="133" t="s">
        <v>256</v>
      </c>
    </row>
    <row r="120" spans="1:6" ht="28.5" customHeight="1">
      <c r="A120" s="130">
        <v>4730</v>
      </c>
      <c r="B120" s="138" t="s">
        <v>906</v>
      </c>
      <c r="C120" s="57" t="s">
        <v>250</v>
      </c>
      <c r="D120" s="127">
        <f t="shared" si="1"/>
        <v>200</v>
      </c>
      <c r="E120" s="127">
        <f>E121</f>
        <v>200</v>
      </c>
      <c r="F120" s="133" t="s">
        <v>256</v>
      </c>
    </row>
    <row r="121" spans="1:6" ht="27.75" customHeight="1">
      <c r="A121" s="130">
        <v>4731</v>
      </c>
      <c r="B121" s="139" t="s">
        <v>907</v>
      </c>
      <c r="C121" s="135" t="s">
        <v>190</v>
      </c>
      <c r="D121" s="127">
        <f t="shared" si="1"/>
        <v>200</v>
      </c>
      <c r="E121" s="127">
        <f>_xlfn.SUMIFS('Հատված 6'!$H$10:$H$557,'Հատված 6'!$D$10:$D$557,'Հատված 3'!C121)</f>
        <v>200</v>
      </c>
      <c r="F121" s="133" t="s">
        <v>256</v>
      </c>
    </row>
    <row r="122" spans="1:6" ht="39.75" customHeight="1">
      <c r="A122" s="130">
        <v>4740</v>
      </c>
      <c r="B122" s="145" t="s">
        <v>908</v>
      </c>
      <c r="C122" s="57" t="s">
        <v>250</v>
      </c>
      <c r="D122" s="127">
        <f t="shared" si="1"/>
        <v>0</v>
      </c>
      <c r="E122" s="127">
        <f>E123+E124</f>
        <v>0</v>
      </c>
      <c r="F122" s="133" t="s">
        <v>256</v>
      </c>
    </row>
    <row r="123" spans="1:6" ht="26.25" customHeight="1">
      <c r="A123" s="130">
        <v>4741</v>
      </c>
      <c r="B123" s="137" t="s">
        <v>909</v>
      </c>
      <c r="C123" s="135" t="s">
        <v>191</v>
      </c>
      <c r="D123" s="127">
        <f t="shared" si="1"/>
        <v>0</v>
      </c>
      <c r="E123" s="127">
        <f>_xlfn.SUMIFS('Հատված 6'!$H$10:$H$557,'Հատված 6'!$D$10:$D$557,'Հատված 3'!C123)</f>
        <v>0</v>
      </c>
      <c r="F123" s="133" t="s">
        <v>256</v>
      </c>
    </row>
    <row r="124" spans="1:6" ht="26.25" customHeight="1">
      <c r="A124" s="130">
        <v>4742</v>
      </c>
      <c r="B124" s="137" t="s">
        <v>910</v>
      </c>
      <c r="C124" s="135" t="s">
        <v>192</v>
      </c>
      <c r="D124" s="127">
        <f t="shared" si="1"/>
        <v>0</v>
      </c>
      <c r="E124" s="127">
        <f>_xlfn.SUMIFS('Հատված 6'!$H$10:$H$557,'Հատված 6'!$D$10:$D$557,'Հատված 3'!C124)</f>
        <v>0</v>
      </c>
      <c r="F124" s="133" t="s">
        <v>256</v>
      </c>
    </row>
    <row r="125" spans="1:6" ht="54" customHeight="1">
      <c r="A125" s="130">
        <v>4750</v>
      </c>
      <c r="B125" s="138" t="s">
        <v>911</v>
      </c>
      <c r="C125" s="57" t="s">
        <v>250</v>
      </c>
      <c r="D125" s="127">
        <f t="shared" si="1"/>
        <v>0</v>
      </c>
      <c r="E125" s="127">
        <f>E126</f>
        <v>0</v>
      </c>
      <c r="F125" s="133" t="s">
        <v>256</v>
      </c>
    </row>
    <row r="126" spans="1:6" ht="36.75" customHeight="1">
      <c r="A126" s="130">
        <v>4751</v>
      </c>
      <c r="B126" s="137" t="s">
        <v>912</v>
      </c>
      <c r="C126" s="135" t="s">
        <v>193</v>
      </c>
      <c r="D126" s="127">
        <f t="shared" si="1"/>
        <v>0</v>
      </c>
      <c r="E126" s="127">
        <f>_xlfn.SUMIFS('Հատված 6'!$H$10:$H$557,'Հատված 6'!$D$10:$D$557,'Հատված 3'!C126)</f>
        <v>0</v>
      </c>
      <c r="F126" s="133" t="s">
        <v>256</v>
      </c>
    </row>
    <row r="127" spans="1:6" ht="14.25" customHeight="1">
      <c r="A127" s="130">
        <v>4760</v>
      </c>
      <c r="B127" s="145" t="s">
        <v>913</v>
      </c>
      <c r="C127" s="57" t="s">
        <v>250</v>
      </c>
      <c r="D127" s="127">
        <f t="shared" si="1"/>
        <v>0</v>
      </c>
      <c r="E127" s="127">
        <f>E128</f>
        <v>0</v>
      </c>
      <c r="F127" s="133" t="s">
        <v>256</v>
      </c>
    </row>
    <row r="128" spans="1:6" ht="13.5">
      <c r="A128" s="130">
        <v>4761</v>
      </c>
      <c r="B128" s="137" t="s">
        <v>914</v>
      </c>
      <c r="C128" s="135" t="s">
        <v>194</v>
      </c>
      <c r="D128" s="127">
        <f t="shared" si="1"/>
        <v>0</v>
      </c>
      <c r="E128" s="127">
        <f>_xlfn.SUMIFS('Հատված 6'!$H$10:$H$557,'Հատված 6'!$D$10:$D$557,'Հատված 3'!C128)</f>
        <v>0</v>
      </c>
      <c r="F128" s="133" t="s">
        <v>256</v>
      </c>
    </row>
    <row r="129" spans="1:6" ht="35.25" customHeight="1">
      <c r="A129" s="130">
        <v>4770</v>
      </c>
      <c r="B129" s="138" t="s">
        <v>915</v>
      </c>
      <c r="C129" s="57" t="s">
        <v>250</v>
      </c>
      <c r="D129" s="127">
        <f t="shared" si="1"/>
        <v>31970</v>
      </c>
      <c r="E129" s="127">
        <f>E130</f>
        <v>31970</v>
      </c>
      <c r="F129" s="127">
        <f>SUM(F130)</f>
        <v>0</v>
      </c>
    </row>
    <row r="130" spans="1:6" ht="13.5">
      <c r="A130" s="130">
        <v>4771</v>
      </c>
      <c r="B130" s="137" t="s">
        <v>916</v>
      </c>
      <c r="C130" s="135" t="s">
        <v>195</v>
      </c>
      <c r="D130" s="127">
        <f t="shared" si="1"/>
        <v>31970</v>
      </c>
      <c r="E130" s="127">
        <f>_xlfn.SUMIFS('Հատված 6'!$H$10:$H$557,'Հատված 6'!$D$10:$D$557,'Հատված 3'!C130)</f>
        <v>31970</v>
      </c>
      <c r="F130" s="127">
        <v>0</v>
      </c>
    </row>
    <row r="131" spans="1:6" ht="27" customHeight="1">
      <c r="A131" s="130">
        <v>4772</v>
      </c>
      <c r="B131" s="139" t="s">
        <v>917</v>
      </c>
      <c r="C131" s="57" t="s">
        <v>250</v>
      </c>
      <c r="D131" s="127">
        <f t="shared" si="1"/>
        <v>0</v>
      </c>
      <c r="E131" s="127">
        <v>0</v>
      </c>
      <c r="F131" s="127"/>
    </row>
    <row r="132" spans="1:6" s="67" customFormat="1" ht="27" customHeight="1">
      <c r="A132" s="130">
        <v>5000</v>
      </c>
      <c r="B132" s="146" t="s">
        <v>918</v>
      </c>
      <c r="C132" s="57" t="s">
        <v>250</v>
      </c>
      <c r="D132" s="127">
        <f t="shared" si="1"/>
        <v>2293849.1</v>
      </c>
      <c r="E132" s="127">
        <v>0</v>
      </c>
      <c r="F132" s="127">
        <f>SUM(F133+F147+F152+F154)</f>
        <v>2293849.1</v>
      </c>
    </row>
    <row r="133" spans="1:6" ht="23.25" customHeight="1">
      <c r="A133" s="130">
        <v>5100</v>
      </c>
      <c r="B133" s="137" t="s">
        <v>919</v>
      </c>
      <c r="C133" s="57" t="s">
        <v>250</v>
      </c>
      <c r="D133" s="127">
        <f t="shared" si="1"/>
        <v>2293849.1</v>
      </c>
      <c r="E133" s="127">
        <v>0</v>
      </c>
      <c r="F133" s="127">
        <f>SUM(F134+F138+F142+F159)</f>
        <v>2293849.1</v>
      </c>
    </row>
    <row r="134" spans="1:6" ht="13.5" customHeight="1">
      <c r="A134" s="130">
        <v>5110</v>
      </c>
      <c r="B134" s="138" t="s">
        <v>920</v>
      </c>
      <c r="C134" s="57" t="s">
        <v>250</v>
      </c>
      <c r="D134" s="127">
        <f t="shared" si="1"/>
        <v>2065922.1</v>
      </c>
      <c r="E134" s="127">
        <v>0</v>
      </c>
      <c r="F134" s="127">
        <f>F135+F136+F137</f>
        <v>2065922.1</v>
      </c>
    </row>
    <row r="135" spans="1:6" ht="13.5">
      <c r="A135" s="130">
        <v>5111</v>
      </c>
      <c r="B135" s="137" t="s">
        <v>921</v>
      </c>
      <c r="C135" s="146" t="s">
        <v>196</v>
      </c>
      <c r="D135" s="127">
        <f t="shared" si="1"/>
        <v>0</v>
      </c>
      <c r="E135" s="127">
        <f>_xlfn.SUMIFS('Հատված 6'!$H$10:$H$557,'Հատված 6'!$D$10:$D$557,'Հատված 3'!C135)</f>
        <v>0</v>
      </c>
      <c r="F135" s="127">
        <f>+_xlfn.SUMIFS('Հատված 6'!$I$10:$I$557,'Հատված 6'!$D$10:$D$557,'Հատված 3'!C135)</f>
        <v>0</v>
      </c>
    </row>
    <row r="136" spans="1:6" ht="13.5">
      <c r="A136" s="130">
        <v>5112</v>
      </c>
      <c r="B136" s="137" t="s">
        <v>922</v>
      </c>
      <c r="C136" s="146" t="s">
        <v>197</v>
      </c>
      <c r="D136" s="127">
        <f t="shared" si="1"/>
        <v>1074922.1</v>
      </c>
      <c r="E136" s="127">
        <f>_xlfn.SUMIFS('Հատված 6'!$H$10:$H$557,'Հատված 6'!$D$10:$D$557,'Հատված 3'!C136)</f>
        <v>0</v>
      </c>
      <c r="F136" s="127">
        <f>+_xlfn.SUMIFS('Հատված 6'!$I$10:$I$557,'Հատված 6'!$D$10:$D$557,'Հատված 3'!C136)</f>
        <v>1074922.1</v>
      </c>
    </row>
    <row r="137" spans="1:6" ht="13.5">
      <c r="A137" s="130">
        <v>5113</v>
      </c>
      <c r="B137" s="137" t="s">
        <v>923</v>
      </c>
      <c r="C137" s="146" t="s">
        <v>198</v>
      </c>
      <c r="D137" s="127">
        <f t="shared" si="1"/>
        <v>991000</v>
      </c>
      <c r="E137" s="127">
        <f>_xlfn.SUMIFS('Հատված 6'!$H$10:$H$557,'Հատված 6'!$D$10:$D$557,'Հատված 3'!C137)</f>
        <v>0</v>
      </c>
      <c r="F137" s="127">
        <f>+_xlfn.SUMIFS('Հատված 6'!$I$10:$I$557,'Հատված 6'!$D$10:$D$557,'Հատված 3'!C137)</f>
        <v>991000</v>
      </c>
    </row>
    <row r="138" spans="1:6" ht="27" customHeight="1">
      <c r="A138" s="130">
        <v>5120</v>
      </c>
      <c r="B138" s="138" t="s">
        <v>924</v>
      </c>
      <c r="C138" s="57" t="s">
        <v>250</v>
      </c>
      <c r="D138" s="127">
        <f t="shared" si="1"/>
        <v>165200</v>
      </c>
      <c r="E138" s="127">
        <v>0</v>
      </c>
      <c r="F138" s="127">
        <f>F139+F140+F141</f>
        <v>165200</v>
      </c>
    </row>
    <row r="139" spans="1:6" ht="13.5">
      <c r="A139" s="130">
        <v>5121</v>
      </c>
      <c r="B139" s="137" t="s">
        <v>925</v>
      </c>
      <c r="C139" s="146" t="s">
        <v>199</v>
      </c>
      <c r="D139" s="127">
        <f aca="true" t="shared" si="2" ref="D139:D178">SUM(E139:F139)</f>
        <v>101000</v>
      </c>
      <c r="E139" s="127">
        <f>_xlfn.SUMIFS('Հատված 6'!$H$10:$H$557,'Հատված 6'!$D$10:$D$557,'Հատված 3'!C139)</f>
        <v>0</v>
      </c>
      <c r="F139" s="127">
        <f>+_xlfn.SUMIFS('Հատված 6'!$I$10:$I$557,'Հատված 6'!$D$10:$D$557,'Հատված 3'!C139)</f>
        <v>101000</v>
      </c>
    </row>
    <row r="140" spans="1:6" ht="13.5">
      <c r="A140" s="130">
        <v>5122</v>
      </c>
      <c r="B140" s="137" t="s">
        <v>926</v>
      </c>
      <c r="C140" s="146" t="s">
        <v>200</v>
      </c>
      <c r="D140" s="127">
        <f t="shared" si="2"/>
        <v>18200</v>
      </c>
      <c r="E140" s="127">
        <f>_xlfn.SUMIFS('Հատված 6'!$H$10:$H$557,'Հատված 6'!$D$10:$D$557,'Հատված 3'!C140)</f>
        <v>0</v>
      </c>
      <c r="F140" s="127">
        <f>+_xlfn.SUMIFS('Հատված 6'!$I$10:$I$557,'Հատված 6'!$D$10:$D$557,'Հատված 3'!C140)</f>
        <v>18200</v>
      </c>
    </row>
    <row r="141" spans="1:6" ht="13.5">
      <c r="A141" s="130">
        <v>5123</v>
      </c>
      <c r="B141" s="137" t="s">
        <v>927</v>
      </c>
      <c r="C141" s="146" t="s">
        <v>201</v>
      </c>
      <c r="D141" s="127">
        <f t="shared" si="2"/>
        <v>46000</v>
      </c>
      <c r="E141" s="127">
        <f>_xlfn.SUMIFS('Հատված 6'!$H$10:$H$557,'Հատված 6'!$D$10:$D$557,'Հատված 3'!C141)</f>
        <v>0</v>
      </c>
      <c r="F141" s="127">
        <f>+_xlfn.SUMIFS('Հատված 6'!$I$10:$I$557,'Հատված 6'!$D$10:$D$557,'Հատված 3'!C141)</f>
        <v>46000</v>
      </c>
    </row>
    <row r="142" spans="1:6" ht="15" customHeight="1">
      <c r="A142" s="130">
        <v>5130</v>
      </c>
      <c r="B142" s="138" t="s">
        <v>928</v>
      </c>
      <c r="C142" s="57" t="s">
        <v>250</v>
      </c>
      <c r="D142" s="127">
        <f t="shared" si="2"/>
        <v>62727</v>
      </c>
      <c r="E142" s="127">
        <v>0</v>
      </c>
      <c r="F142" s="127">
        <f>F143+F144+F145+F146</f>
        <v>62727</v>
      </c>
    </row>
    <row r="143" spans="1:6" ht="13.5">
      <c r="A143" s="130">
        <v>5131</v>
      </c>
      <c r="B143" s="137" t="s">
        <v>929</v>
      </c>
      <c r="C143" s="146" t="s">
        <v>202</v>
      </c>
      <c r="D143" s="127">
        <f t="shared" si="2"/>
        <v>0</v>
      </c>
      <c r="E143" s="127">
        <f>_xlfn.SUMIFS('Հատված 6'!$H$10:$H$557,'Հատված 6'!$D$10:$D$557,'Հատված 3'!C143)</f>
        <v>0</v>
      </c>
      <c r="F143" s="127">
        <f>+_xlfn.SUMIFS('Հատված 6'!$I$10:$I$557,'Հատված 6'!$D$10:$D$557,'Հատված 3'!C143)</f>
        <v>0</v>
      </c>
    </row>
    <row r="144" spans="1:6" ht="13.5">
      <c r="A144" s="130">
        <v>5132</v>
      </c>
      <c r="B144" s="137" t="s">
        <v>930</v>
      </c>
      <c r="C144" s="146" t="s">
        <v>203</v>
      </c>
      <c r="D144" s="127">
        <f t="shared" si="2"/>
        <v>0</v>
      </c>
      <c r="E144" s="127">
        <f>_xlfn.SUMIFS('Հատված 6'!$H$10:$H$557,'Հատված 6'!$D$10:$D$557,'Հատված 3'!C144)</f>
        <v>0</v>
      </c>
      <c r="F144" s="127">
        <v>0</v>
      </c>
    </row>
    <row r="145" spans="1:6" ht="13.5" customHeight="1">
      <c r="A145" s="130">
        <v>5133</v>
      </c>
      <c r="B145" s="137" t="s">
        <v>931</v>
      </c>
      <c r="C145" s="146" t="s">
        <v>208</v>
      </c>
      <c r="D145" s="127">
        <f t="shared" si="2"/>
        <v>0</v>
      </c>
      <c r="E145" s="127">
        <f>_xlfn.SUMIFS('Հատված 6'!$H$10:$H$557,'Հատված 6'!$D$10:$D$557,'Հատված 3'!C145)</f>
        <v>0</v>
      </c>
      <c r="F145" s="127">
        <f>+_xlfn.SUMIFS('Հատված 6'!$I$10:$I$557,'Հատված 6'!$D$10:$D$557,'Հատված 3'!C145)</f>
        <v>0</v>
      </c>
    </row>
    <row r="146" spans="1:6" ht="13.5">
      <c r="A146" s="130">
        <v>5134</v>
      </c>
      <c r="B146" s="137" t="s">
        <v>932</v>
      </c>
      <c r="C146" s="146" t="s">
        <v>209</v>
      </c>
      <c r="D146" s="127">
        <f t="shared" si="2"/>
        <v>62727</v>
      </c>
      <c r="E146" s="127">
        <f>_xlfn.SUMIFS('Հատված 6'!$H$10:$H$557,'Հատված 6'!$D$10:$D$557,'Հատված 3'!C146)</f>
        <v>0</v>
      </c>
      <c r="F146" s="127">
        <f>+_xlfn.SUMIFS('Հատված 6'!$I$10:$I$557,'Հատված 6'!$D$10:$D$557,'Հատված 3'!C146)</f>
        <v>62727</v>
      </c>
    </row>
    <row r="147" spans="1:6" ht="12.75" customHeight="1">
      <c r="A147" s="130">
        <v>5200</v>
      </c>
      <c r="B147" s="138" t="s">
        <v>933</v>
      </c>
      <c r="C147" s="57" t="s">
        <v>250</v>
      </c>
      <c r="D147" s="127">
        <f t="shared" si="2"/>
        <v>0</v>
      </c>
      <c r="E147" s="127">
        <v>0</v>
      </c>
      <c r="F147" s="127">
        <f>F148+F149+F150+F151</f>
        <v>0</v>
      </c>
    </row>
    <row r="148" spans="1:6" ht="13.5">
      <c r="A148" s="130">
        <v>5211</v>
      </c>
      <c r="B148" s="137" t="s">
        <v>934</v>
      </c>
      <c r="C148" s="146" t="s">
        <v>204</v>
      </c>
      <c r="D148" s="127">
        <f t="shared" si="2"/>
        <v>0</v>
      </c>
      <c r="E148" s="127">
        <f>_xlfn.SUMIFS('Հատված 6'!$H$10:$H$557,'Հատված 6'!$D$10:$D$557,'Հատված 3'!C148)</f>
        <v>0</v>
      </c>
      <c r="F148" s="127">
        <f>+_xlfn.SUMIFS('Հատված 6'!$I$10:$I$557,'Հատված 6'!$D$10:$D$557,'Հատված 3'!C148)</f>
        <v>0</v>
      </c>
    </row>
    <row r="149" spans="1:6" ht="13.5">
      <c r="A149" s="130">
        <v>5221</v>
      </c>
      <c r="B149" s="137" t="s">
        <v>935</v>
      </c>
      <c r="C149" s="146" t="s">
        <v>205</v>
      </c>
      <c r="D149" s="127">
        <f t="shared" si="2"/>
        <v>0</v>
      </c>
      <c r="E149" s="127">
        <f>_xlfn.SUMIFS('Հատված 6'!$H$10:$H$557,'Հատված 6'!$D$10:$D$557,'Հատված 3'!C149)</f>
        <v>0</v>
      </c>
      <c r="F149" s="127">
        <f>+_xlfn.SUMIFS('Հատված 6'!$I$10:$I$557,'Հատված 6'!$D$10:$D$557,'Հատված 3'!C149)</f>
        <v>0</v>
      </c>
    </row>
    <row r="150" spans="1:6" ht="24.75" customHeight="1">
      <c r="A150" s="130">
        <v>5231</v>
      </c>
      <c r="B150" s="137" t="s">
        <v>936</v>
      </c>
      <c r="C150" s="146" t="s">
        <v>206</v>
      </c>
      <c r="D150" s="127">
        <f t="shared" si="2"/>
        <v>0</v>
      </c>
      <c r="E150" s="127">
        <f>_xlfn.SUMIFS('Հատված 6'!$H$10:$H$557,'Հատված 6'!$D$10:$D$557,'Հատված 3'!C150)</f>
        <v>0</v>
      </c>
      <c r="F150" s="127">
        <f>+_xlfn.SUMIFS('Հատված 6'!$I$10:$I$557,'Հատված 6'!$D$10:$D$557,'Հատված 3'!C150)</f>
        <v>0</v>
      </c>
    </row>
    <row r="151" spans="1:6" ht="14.25" customHeight="1">
      <c r="A151" s="130">
        <v>5241</v>
      </c>
      <c r="B151" s="137" t="s">
        <v>937</v>
      </c>
      <c r="C151" s="146" t="s">
        <v>207</v>
      </c>
      <c r="D151" s="127">
        <f t="shared" si="2"/>
        <v>0</v>
      </c>
      <c r="E151" s="127">
        <f>_xlfn.SUMIFS('Հատված 6'!$H$10:$H$557,'Հատված 6'!$D$10:$D$557,'Հատված 3'!C151)</f>
        <v>0</v>
      </c>
      <c r="F151" s="127">
        <f>+_xlfn.SUMIFS('Հատված 6'!$I$10:$I$557,'Հատված 6'!$D$10:$D$557,'Հատված 3'!C151)</f>
        <v>0</v>
      </c>
    </row>
    <row r="152" spans="1:6" ht="15" customHeight="1">
      <c r="A152" s="130">
        <v>5300</v>
      </c>
      <c r="B152" s="138" t="s">
        <v>938</v>
      </c>
      <c r="C152" s="57" t="s">
        <v>250</v>
      </c>
      <c r="D152" s="127">
        <f t="shared" si="2"/>
        <v>0</v>
      </c>
      <c r="E152" s="127">
        <v>0</v>
      </c>
      <c r="F152" s="127">
        <f>F153</f>
        <v>0</v>
      </c>
    </row>
    <row r="153" spans="1:6" ht="13.5">
      <c r="A153" s="130">
        <v>5311</v>
      </c>
      <c r="B153" s="137" t="s">
        <v>939</v>
      </c>
      <c r="C153" s="146" t="s">
        <v>210</v>
      </c>
      <c r="D153" s="127">
        <f t="shared" si="2"/>
        <v>0</v>
      </c>
      <c r="E153" s="127">
        <f>_xlfn.SUMIFS('Հատված 6'!$H$10:$H$557,'Հատված 6'!$D$10:$D$557,'Հատված 3'!C153)</f>
        <v>0</v>
      </c>
      <c r="F153" s="127">
        <f>+_xlfn.SUMIFS('Հատված 6'!$I$10:$I$557,'Հատված 6'!$D$10:$D$557,'Հատված 3'!C153)</f>
        <v>0</v>
      </c>
    </row>
    <row r="154" spans="1:6" ht="15" customHeight="1">
      <c r="A154" s="130">
        <v>5400</v>
      </c>
      <c r="B154" s="138" t="s">
        <v>940</v>
      </c>
      <c r="C154" s="57" t="s">
        <v>250</v>
      </c>
      <c r="D154" s="127">
        <f t="shared" si="2"/>
        <v>0</v>
      </c>
      <c r="E154" s="127">
        <v>0</v>
      </c>
      <c r="F154" s="127">
        <f>F155+F156+F157+F158</f>
        <v>0</v>
      </c>
    </row>
    <row r="155" spans="1:6" ht="13.5">
      <c r="A155" s="130">
        <v>5411</v>
      </c>
      <c r="B155" s="137" t="s">
        <v>941</v>
      </c>
      <c r="C155" s="146" t="s">
        <v>211</v>
      </c>
      <c r="D155" s="127">
        <f t="shared" si="2"/>
        <v>0</v>
      </c>
      <c r="E155" s="127">
        <f>_xlfn.SUMIFS('Հատված 6'!$H$10:$H$557,'Հատված 6'!$D$10:$D$557,'Հատված 3'!C155)</f>
        <v>0</v>
      </c>
      <c r="F155" s="127">
        <f>+_xlfn.SUMIFS('Հատված 6'!$I$10:$I$557,'Հատված 6'!$D$10:$D$557,'Հատված 3'!C155)</f>
        <v>0</v>
      </c>
    </row>
    <row r="156" spans="1:6" ht="13.5">
      <c r="A156" s="130">
        <v>5421</v>
      </c>
      <c r="B156" s="137" t="s">
        <v>942</v>
      </c>
      <c r="C156" s="146" t="s">
        <v>212</v>
      </c>
      <c r="D156" s="127">
        <f t="shared" si="2"/>
        <v>0</v>
      </c>
      <c r="E156" s="127">
        <f>_xlfn.SUMIFS('Հատված 6'!$H$10:$H$557,'Հատված 6'!$D$10:$D$557,'Հատված 3'!C156)</f>
        <v>0</v>
      </c>
      <c r="F156" s="127">
        <f>+_xlfn.SUMIFS('Հատված 6'!$I$10:$I$557,'Հատված 6'!$D$10:$D$557,'Հատված 3'!C156)</f>
        <v>0</v>
      </c>
    </row>
    <row r="157" spans="1:6" ht="13.5">
      <c r="A157" s="130">
        <v>5431</v>
      </c>
      <c r="B157" s="137" t="s">
        <v>943</v>
      </c>
      <c r="C157" s="146" t="s">
        <v>213</v>
      </c>
      <c r="D157" s="127">
        <f t="shared" si="2"/>
        <v>0</v>
      </c>
      <c r="E157" s="127">
        <f>_xlfn.SUMIFS('Հատված 6'!$H$10:$H$557,'Հատված 6'!$D$10:$D$557,'Հատված 3'!C157)</f>
        <v>0</v>
      </c>
      <c r="F157" s="127">
        <f>+_xlfn.SUMIFS('Հատված 6'!$I$10:$I$557,'Հատված 6'!$D$10:$D$557,'Հատված 3'!C157)</f>
        <v>0</v>
      </c>
    </row>
    <row r="158" spans="1:6" ht="13.5">
      <c r="A158" s="130">
        <v>5441</v>
      </c>
      <c r="B158" s="147" t="s">
        <v>944</v>
      </c>
      <c r="C158" s="146" t="s">
        <v>214</v>
      </c>
      <c r="D158" s="127">
        <f t="shared" si="2"/>
        <v>0</v>
      </c>
      <c r="E158" s="127">
        <f>_xlfn.SUMIFS('Հատված 6'!$H$10:$H$557,'Հատված 6'!$D$10:$D$557,'Հատված 3'!C158)</f>
        <v>0</v>
      </c>
      <c r="F158" s="127">
        <f>+_xlfn.SUMIFS('Հատված 6'!$I$10:$I$557,'Հատված 6'!$D$10:$D$557,'Հատված 3'!C158)</f>
        <v>0</v>
      </c>
    </row>
    <row r="159" spans="1:6" ht="25.5">
      <c r="A159" s="130">
        <v>5500</v>
      </c>
      <c r="B159" s="147" t="s">
        <v>1029</v>
      </c>
      <c r="C159" s="57" t="s">
        <v>250</v>
      </c>
      <c r="D159" s="127">
        <f t="shared" si="2"/>
        <v>0</v>
      </c>
      <c r="E159" s="127">
        <v>0</v>
      </c>
      <c r="F159" s="127">
        <f>F160</f>
        <v>0</v>
      </c>
    </row>
    <row r="160" spans="1:6" ht="25.5">
      <c r="A160" s="130">
        <v>5511</v>
      </c>
      <c r="B160" s="147" t="s">
        <v>1030</v>
      </c>
      <c r="C160" s="146" t="s">
        <v>1031</v>
      </c>
      <c r="D160" s="127">
        <f t="shared" si="2"/>
        <v>0</v>
      </c>
      <c r="E160" s="127">
        <f>_xlfn.SUMIFS('Հատված 6'!$H$10:$H$557,'Հատված 6'!$D$10:$D$557,'Հատված 3'!C160)</f>
        <v>0</v>
      </c>
      <c r="F160" s="127">
        <f>+_xlfn.SUMIFS('Հատված 6'!$I$10:$I$557,'Հատված 6'!$D$10:$D$557,'Հատված 3'!C160)</f>
        <v>0</v>
      </c>
    </row>
    <row r="161" spans="1:6" s="149" customFormat="1" ht="27.75" customHeight="1">
      <c r="A161" s="148" t="s">
        <v>81</v>
      </c>
      <c r="B161" s="134" t="s">
        <v>945</v>
      </c>
      <c r="C161" s="148" t="s">
        <v>250</v>
      </c>
      <c r="D161" s="127">
        <f t="shared" si="2"/>
        <v>-200000</v>
      </c>
      <c r="E161" s="127">
        <v>0</v>
      </c>
      <c r="F161" s="127">
        <f>F162+F166+F172+F174</f>
        <v>-200000</v>
      </c>
    </row>
    <row r="162" spans="1:6" ht="27.75" customHeight="1">
      <c r="A162" s="104" t="s">
        <v>82</v>
      </c>
      <c r="B162" s="134" t="s">
        <v>946</v>
      </c>
      <c r="C162" s="57" t="s">
        <v>250</v>
      </c>
      <c r="D162" s="127">
        <f t="shared" si="2"/>
        <v>0</v>
      </c>
      <c r="E162" s="127">
        <v>0</v>
      </c>
      <c r="F162" s="127">
        <f>F163+F164+F165</f>
        <v>0</v>
      </c>
    </row>
    <row r="163" spans="1:6" ht="14.25" customHeight="1">
      <c r="A163" s="104" t="s">
        <v>83</v>
      </c>
      <c r="B163" s="136" t="s">
        <v>947</v>
      </c>
      <c r="C163" s="150" t="s">
        <v>127</v>
      </c>
      <c r="D163" s="127">
        <f t="shared" si="2"/>
        <v>0</v>
      </c>
      <c r="E163" s="127">
        <f>_xlfn.SUMIFS('Հատված 6'!$H$10:$H$557,'Հատված 6'!$D$10:$D$557,'Հատված 3'!C163)</f>
        <v>0</v>
      </c>
      <c r="F163" s="127">
        <f>+_xlfn.SUMIFS('Հատված 6'!$I$10:$I$557,'Հատված 6'!$D$10:$D$557,'Հատված 3'!C163)</f>
        <v>0</v>
      </c>
    </row>
    <row r="164" spans="1:6" s="151" customFormat="1" ht="15" customHeight="1">
      <c r="A164" s="104" t="s">
        <v>84</v>
      </c>
      <c r="B164" s="136" t="s">
        <v>948</v>
      </c>
      <c r="C164" s="150" t="s">
        <v>128</v>
      </c>
      <c r="D164" s="127">
        <f t="shared" si="2"/>
        <v>0</v>
      </c>
      <c r="E164" s="127">
        <f>_xlfn.SUMIFS('Հատված 6'!$H$10:$H$557,'Հատված 6'!$D$10:$D$557,'Հատված 3'!C164)</f>
        <v>0</v>
      </c>
      <c r="F164" s="127">
        <f>+_xlfn.SUMIFS('Հատված 6'!$I$10:$I$557,'Հատված 6'!$D$10:$D$557,'Հատված 3'!C164)</f>
        <v>0</v>
      </c>
    </row>
    <row r="165" spans="1:6" ht="13.5">
      <c r="A165" s="116" t="s">
        <v>85</v>
      </c>
      <c r="B165" s="136" t="s">
        <v>949</v>
      </c>
      <c r="C165" s="150" t="s">
        <v>129</v>
      </c>
      <c r="D165" s="127">
        <f t="shared" si="2"/>
        <v>0</v>
      </c>
      <c r="E165" s="127">
        <f>_xlfn.SUMIFS('Հատված 6'!$H$10:$H$557,'Հատված 6'!$D$10:$D$557,'Հատված 3'!C165)</f>
        <v>0</v>
      </c>
      <c r="F165" s="127">
        <f>+_xlfn.SUMIFS('Հատված 6'!$I$10:$I$557,'Հատված 6'!$D$10:$D$557,'Հատված 3'!C165)</f>
        <v>0</v>
      </c>
    </row>
    <row r="166" spans="1:6" ht="27" customHeight="1">
      <c r="A166" s="116" t="s">
        <v>86</v>
      </c>
      <c r="B166" s="134" t="s">
        <v>950</v>
      </c>
      <c r="C166" s="57" t="s">
        <v>250</v>
      </c>
      <c r="D166" s="127">
        <f t="shared" si="2"/>
        <v>0</v>
      </c>
      <c r="E166" s="127">
        <v>0</v>
      </c>
      <c r="F166" s="127">
        <f>F167+F168</f>
        <v>0</v>
      </c>
    </row>
    <row r="167" spans="1:6" ht="25.5">
      <c r="A167" s="116" t="s">
        <v>87</v>
      </c>
      <c r="B167" s="136" t="s">
        <v>951</v>
      </c>
      <c r="C167" s="34" t="s">
        <v>132</v>
      </c>
      <c r="D167" s="127">
        <f t="shared" si="2"/>
        <v>0</v>
      </c>
      <c r="E167" s="127">
        <f>_xlfn.SUMIFS('Հատված 6'!$H$10:$H$557,'Հատված 6'!$D$10:$D$557,'Հատված 3'!C167)</f>
        <v>0</v>
      </c>
      <c r="F167" s="127">
        <f>+_xlfn.SUMIFS('Հատված 6'!$I$10:$I$557,'Հատված 6'!$D$10:$D$557,'Հատված 3'!C167)</f>
        <v>0</v>
      </c>
    </row>
    <row r="168" spans="1:6" ht="24" customHeight="1">
      <c r="A168" s="116" t="s">
        <v>88</v>
      </c>
      <c r="B168" s="136" t="s">
        <v>952</v>
      </c>
      <c r="C168" s="57" t="s">
        <v>250</v>
      </c>
      <c r="D168" s="127">
        <f t="shared" si="2"/>
        <v>0</v>
      </c>
      <c r="E168" s="127">
        <v>0</v>
      </c>
      <c r="F168" s="127">
        <f>F169+F170+F171</f>
        <v>0</v>
      </c>
    </row>
    <row r="169" spans="1:6" ht="14.25" customHeight="1">
      <c r="A169" s="116" t="s">
        <v>89</v>
      </c>
      <c r="B169" s="152" t="s">
        <v>953</v>
      </c>
      <c r="C169" s="150" t="s">
        <v>136</v>
      </c>
      <c r="D169" s="127">
        <f t="shared" si="2"/>
        <v>0</v>
      </c>
      <c r="E169" s="127">
        <f>_xlfn.SUMIFS('Հատված 6'!$H$10:$H$557,'Հատված 6'!$D$10:$D$557,'Հատված 3'!C169)</f>
        <v>0</v>
      </c>
      <c r="F169" s="127">
        <f>+_xlfn.SUMIFS('Հատված 6'!$I$10:$I$557,'Հատված 6'!$D$10:$D$557,'Հատված 3'!C169)</f>
        <v>0</v>
      </c>
    </row>
    <row r="170" spans="1:6" ht="13.5">
      <c r="A170" s="153" t="s">
        <v>90</v>
      </c>
      <c r="B170" s="152" t="s">
        <v>954</v>
      </c>
      <c r="C170" s="34" t="s">
        <v>137</v>
      </c>
      <c r="D170" s="127">
        <f t="shared" si="2"/>
        <v>0</v>
      </c>
      <c r="E170" s="127">
        <f>_xlfn.SUMIFS('Հատված 6'!$H$10:$H$557,'Հատված 6'!$D$10:$D$557,'Հատված 3'!C170)</f>
        <v>0</v>
      </c>
      <c r="F170" s="127">
        <f>+_xlfn.SUMIFS('Հատված 6'!$I$10:$I$557,'Հատված 6'!$D$10:$D$557,'Հատված 3'!C170)</f>
        <v>0</v>
      </c>
    </row>
    <row r="171" spans="1:6" ht="13.5">
      <c r="A171" s="116" t="s">
        <v>91</v>
      </c>
      <c r="B171" s="140" t="s">
        <v>955</v>
      </c>
      <c r="C171" s="34" t="s">
        <v>138</v>
      </c>
      <c r="D171" s="127">
        <f t="shared" si="2"/>
        <v>0</v>
      </c>
      <c r="E171" s="127">
        <f>_xlfn.SUMIFS('Հատված 6'!$H$10:$H$557,'Հատված 6'!$D$10:$D$557,'Հատված 3'!C171)</f>
        <v>0</v>
      </c>
      <c r="F171" s="127">
        <f>+_xlfn.SUMIFS('Հատված 6'!$I$10:$I$557,'Հատված 6'!$D$10:$D$557,'Հատված 3'!C171)</f>
        <v>0</v>
      </c>
    </row>
    <row r="172" spans="1:6" ht="27" customHeight="1">
      <c r="A172" s="116" t="s">
        <v>92</v>
      </c>
      <c r="B172" s="134" t="s">
        <v>956</v>
      </c>
      <c r="C172" s="57" t="s">
        <v>250</v>
      </c>
      <c r="D172" s="127">
        <f t="shared" si="2"/>
        <v>0</v>
      </c>
      <c r="E172" s="127">
        <v>0</v>
      </c>
      <c r="F172" s="127">
        <f>F173</f>
        <v>0</v>
      </c>
    </row>
    <row r="173" spans="1:6" ht="13.5">
      <c r="A173" s="153" t="s">
        <v>93</v>
      </c>
      <c r="B173" s="136" t="s">
        <v>957</v>
      </c>
      <c r="C173" s="154" t="s">
        <v>140</v>
      </c>
      <c r="D173" s="127">
        <f t="shared" si="2"/>
        <v>0</v>
      </c>
      <c r="E173" s="127">
        <f>_xlfn.SUMIFS('Հատված 6'!$H$10:$H$557,'Հատված 6'!$D$10:$D$557,'Հատված 3'!C173)</f>
        <v>0</v>
      </c>
      <c r="F173" s="127">
        <f>+_xlfn.SUMIFS('Հատված 6'!$I$10:$I$557,'Հատված 6'!$D$10:$D$557,'Հատված 3'!C173)</f>
        <v>0</v>
      </c>
    </row>
    <row r="174" spans="1:6" ht="26.25" customHeight="1">
      <c r="A174" s="116" t="s">
        <v>94</v>
      </c>
      <c r="B174" s="134" t="s">
        <v>958</v>
      </c>
      <c r="C174" s="57" t="s">
        <v>250</v>
      </c>
      <c r="D174" s="127">
        <f t="shared" si="2"/>
        <v>-200000</v>
      </c>
      <c r="E174" s="127">
        <v>0</v>
      </c>
      <c r="F174" s="127">
        <f>F175+F176+F177+F178</f>
        <v>-200000</v>
      </c>
    </row>
    <row r="175" spans="1:6" ht="13.5">
      <c r="A175" s="116" t="s">
        <v>95</v>
      </c>
      <c r="B175" s="136" t="s">
        <v>959</v>
      </c>
      <c r="C175" s="150" t="s">
        <v>141</v>
      </c>
      <c r="D175" s="127">
        <f t="shared" si="2"/>
        <v>-200000</v>
      </c>
      <c r="E175" s="127">
        <f>_xlfn.SUMIFS('Հատված 6'!$H$10:$H$557,'Հատված 6'!$D$10:$D$557,'Հատված 3'!C175)</f>
        <v>0</v>
      </c>
      <c r="F175" s="127">
        <f>+_xlfn.SUMIFS('Հատված 6'!$I$10:$I$557,'Հատված 6'!$D$10:$D$557,'Հատված 3'!C175)</f>
        <v>-200000</v>
      </c>
    </row>
    <row r="176" spans="1:6" ht="13.5" customHeight="1">
      <c r="A176" s="153" t="s">
        <v>97</v>
      </c>
      <c r="B176" s="136" t="s">
        <v>960</v>
      </c>
      <c r="C176" s="154" t="s">
        <v>142</v>
      </c>
      <c r="D176" s="127">
        <f t="shared" si="2"/>
        <v>0</v>
      </c>
      <c r="E176" s="127">
        <f>_xlfn.SUMIFS('Հատված 6'!$H$10:$H$557,'Հատված 6'!$D$10:$D$557,'Հատված 3'!C176)</f>
        <v>0</v>
      </c>
      <c r="F176" s="127">
        <f>+_xlfn.SUMIFS('Հատված 6'!$I$10:$I$557,'Հատված 6'!$D$10:$D$557,'Հատված 3'!C176)</f>
        <v>0</v>
      </c>
    </row>
    <row r="177" spans="1:6" ht="26.25" customHeight="1">
      <c r="A177" s="116" t="s">
        <v>98</v>
      </c>
      <c r="B177" s="136" t="s">
        <v>961</v>
      </c>
      <c r="C177" s="34" t="s">
        <v>143</v>
      </c>
      <c r="D177" s="127">
        <f t="shared" si="2"/>
        <v>0</v>
      </c>
      <c r="E177" s="127">
        <f>_xlfn.SUMIFS('Հատված 6'!$H$10:$H$557,'Հատված 6'!$D$10:$D$557,'Հատված 3'!C177)</f>
        <v>0</v>
      </c>
      <c r="F177" s="127">
        <f>+_xlfn.SUMIFS('Հատված 6'!$I$10:$I$557,'Հատված 6'!$D$10:$D$557,'Հատված 3'!C177)</f>
        <v>0</v>
      </c>
    </row>
    <row r="178" spans="1:6" ht="25.5">
      <c r="A178" s="116" t="s">
        <v>99</v>
      </c>
      <c r="B178" s="136" t="s">
        <v>962</v>
      </c>
      <c r="C178" s="34" t="s">
        <v>144</v>
      </c>
      <c r="D178" s="127">
        <f t="shared" si="2"/>
        <v>0</v>
      </c>
      <c r="E178" s="127">
        <f>_xlfn.SUMIFS('Հատված 6'!$H$10:$H$557,'Հատված 6'!$D$10:$D$557,'Հատված 3'!C178)</f>
        <v>0</v>
      </c>
      <c r="F178" s="127">
        <f>+_xlfn.SUMIFS('Հատված 6'!$I$10:$I$557,'Հատված 6'!$D$10:$D$557,'Հատված 3'!C178)</f>
        <v>0</v>
      </c>
    </row>
    <row r="179" spans="1:5" s="157" customFormat="1" ht="14.25">
      <c r="A179" s="56"/>
      <c r="B179" s="155"/>
      <c r="C179" s="156"/>
      <c r="E179" s="158"/>
    </row>
    <row r="180" s="157" customFormat="1" ht="13.5">
      <c r="C180" s="159"/>
    </row>
    <row r="181" s="157" customFormat="1" ht="13.5">
      <c r="C181" s="159"/>
    </row>
    <row r="182" s="157" customFormat="1" ht="13.5">
      <c r="C182" s="159"/>
    </row>
    <row r="183" s="157" customFormat="1" ht="13.5">
      <c r="C183" s="159"/>
    </row>
    <row r="184" s="157" customFormat="1" ht="13.5">
      <c r="C184" s="159"/>
    </row>
    <row r="185" s="157" customFormat="1" ht="13.5">
      <c r="C185" s="159"/>
    </row>
    <row r="186" s="157" customFormat="1" ht="13.5">
      <c r="C186" s="159"/>
    </row>
    <row r="187" s="157" customFormat="1" ht="13.5">
      <c r="C187" s="159"/>
    </row>
    <row r="188" s="157" customFormat="1" ht="13.5">
      <c r="C188" s="159"/>
    </row>
    <row r="189" s="157" customFormat="1" ht="13.5">
      <c r="C189" s="159"/>
    </row>
    <row r="190" s="157" customFormat="1" ht="13.5">
      <c r="C190" s="159"/>
    </row>
    <row r="191" s="157" customFormat="1" ht="13.5">
      <c r="C191" s="159"/>
    </row>
    <row r="192" s="157" customFormat="1" ht="13.5">
      <c r="C192" s="159"/>
    </row>
    <row r="193" s="157" customFormat="1" ht="13.5">
      <c r="C193" s="159"/>
    </row>
    <row r="194" s="157" customFormat="1" ht="13.5">
      <c r="C194" s="159"/>
    </row>
    <row r="195" s="157" customFormat="1" ht="13.5">
      <c r="C195" s="159"/>
    </row>
    <row r="196" s="157" customFormat="1" ht="13.5">
      <c r="C196" s="159"/>
    </row>
    <row r="197" s="157" customFormat="1" ht="13.5">
      <c r="C197" s="159"/>
    </row>
    <row r="198" s="157" customFormat="1" ht="13.5">
      <c r="C198" s="159"/>
    </row>
    <row r="199" s="157" customFormat="1" ht="13.5">
      <c r="C199" s="159"/>
    </row>
    <row r="200" s="157" customFormat="1" ht="13.5">
      <c r="C200" s="159"/>
    </row>
    <row r="201" s="157" customFormat="1" ht="13.5">
      <c r="C201" s="159"/>
    </row>
    <row r="202" s="157" customFormat="1" ht="13.5">
      <c r="C202" s="159"/>
    </row>
    <row r="203" s="157" customFormat="1" ht="13.5">
      <c r="C203" s="159"/>
    </row>
    <row r="204" s="157" customFormat="1" ht="13.5">
      <c r="C204" s="159"/>
    </row>
    <row r="205" s="157" customFormat="1" ht="13.5">
      <c r="C205" s="159"/>
    </row>
    <row r="206" s="157" customFormat="1" ht="13.5">
      <c r="C206" s="159"/>
    </row>
    <row r="207" s="157" customFormat="1" ht="13.5">
      <c r="C207" s="159"/>
    </row>
    <row r="208" s="157" customFormat="1" ht="13.5">
      <c r="C208" s="159"/>
    </row>
    <row r="209" s="157" customFormat="1" ht="13.5">
      <c r="C209" s="159"/>
    </row>
    <row r="210" s="157" customFormat="1" ht="13.5">
      <c r="C210" s="159"/>
    </row>
    <row r="211" s="157" customFormat="1" ht="13.5">
      <c r="C211" s="159"/>
    </row>
    <row r="212" s="157" customFormat="1" ht="13.5">
      <c r="C212" s="159"/>
    </row>
    <row r="213" s="157" customFormat="1" ht="13.5">
      <c r="C213" s="159"/>
    </row>
    <row r="214" s="157" customFormat="1" ht="13.5">
      <c r="C214" s="159"/>
    </row>
    <row r="215" s="157" customFormat="1" ht="13.5">
      <c r="C215" s="159"/>
    </row>
    <row r="216" s="157" customFormat="1" ht="13.5">
      <c r="C216" s="159"/>
    </row>
    <row r="217" s="157" customFormat="1" ht="13.5">
      <c r="C217" s="159"/>
    </row>
    <row r="218" s="157" customFormat="1" ht="13.5">
      <c r="C218" s="159"/>
    </row>
    <row r="219" s="157" customFormat="1" ht="13.5">
      <c r="C219" s="159"/>
    </row>
    <row r="220" s="157" customFormat="1" ht="13.5">
      <c r="C220" s="159"/>
    </row>
    <row r="221" s="157" customFormat="1" ht="13.5">
      <c r="C221" s="159"/>
    </row>
    <row r="222" s="157" customFormat="1" ht="13.5">
      <c r="C222" s="159"/>
    </row>
    <row r="223" s="157" customFormat="1" ht="13.5">
      <c r="C223" s="159"/>
    </row>
    <row r="224" s="157" customFormat="1" ht="13.5">
      <c r="C224" s="159"/>
    </row>
    <row r="225" s="157" customFormat="1" ht="13.5">
      <c r="C225" s="159"/>
    </row>
    <row r="226" s="157" customFormat="1" ht="13.5">
      <c r="C226" s="159"/>
    </row>
    <row r="227" s="157" customFormat="1" ht="13.5">
      <c r="C227" s="159"/>
    </row>
    <row r="228" s="157" customFormat="1" ht="13.5">
      <c r="C228" s="159"/>
    </row>
    <row r="229" s="157" customFormat="1" ht="13.5">
      <c r="C229" s="159"/>
    </row>
    <row r="230" s="157" customFormat="1" ht="13.5">
      <c r="C230" s="159"/>
    </row>
    <row r="231" s="157" customFormat="1" ht="13.5">
      <c r="C231" s="159"/>
    </row>
    <row r="232" s="157" customFormat="1" ht="13.5">
      <c r="C232" s="159"/>
    </row>
    <row r="233" s="157" customFormat="1" ht="13.5">
      <c r="C233" s="159"/>
    </row>
    <row r="234" s="157" customFormat="1" ht="13.5">
      <c r="C234" s="159"/>
    </row>
    <row r="235" s="157" customFormat="1" ht="13.5">
      <c r="C235" s="159"/>
    </row>
    <row r="236" s="157" customFormat="1" ht="13.5">
      <c r="C236" s="159"/>
    </row>
    <row r="237" s="157" customFormat="1" ht="13.5">
      <c r="C237" s="159"/>
    </row>
    <row r="238" s="157" customFormat="1" ht="13.5">
      <c r="C238" s="159"/>
    </row>
    <row r="239" s="157" customFormat="1" ht="13.5">
      <c r="C239" s="159"/>
    </row>
    <row r="240" s="157" customFormat="1" ht="13.5">
      <c r="C240" s="159"/>
    </row>
    <row r="241" s="157" customFormat="1" ht="13.5">
      <c r="C241" s="159"/>
    </row>
    <row r="242" s="157" customFormat="1" ht="13.5">
      <c r="C242" s="159"/>
    </row>
    <row r="243" s="157" customFormat="1" ht="13.5">
      <c r="C243" s="159"/>
    </row>
    <row r="244" s="157" customFormat="1" ht="13.5">
      <c r="C244" s="159"/>
    </row>
    <row r="245" s="157" customFormat="1" ht="13.5">
      <c r="C245" s="159"/>
    </row>
    <row r="246" s="157" customFormat="1" ht="13.5">
      <c r="C246" s="159"/>
    </row>
    <row r="247" s="157" customFormat="1" ht="13.5">
      <c r="C247" s="159"/>
    </row>
    <row r="248" s="157" customFormat="1" ht="13.5">
      <c r="C248" s="159"/>
    </row>
    <row r="249" s="157" customFormat="1" ht="13.5">
      <c r="C249" s="159"/>
    </row>
    <row r="250" s="157" customFormat="1" ht="13.5">
      <c r="C250" s="159"/>
    </row>
    <row r="251" s="157" customFormat="1" ht="13.5">
      <c r="C251" s="159"/>
    </row>
    <row r="252" s="157" customFormat="1" ht="13.5">
      <c r="C252" s="159"/>
    </row>
    <row r="253" s="157" customFormat="1" ht="13.5">
      <c r="C253" s="159"/>
    </row>
    <row r="254" s="157" customFormat="1" ht="13.5">
      <c r="C254" s="159"/>
    </row>
    <row r="255" s="157" customFormat="1" ht="13.5">
      <c r="C255" s="159"/>
    </row>
    <row r="256" s="157" customFormat="1" ht="13.5">
      <c r="C256" s="159"/>
    </row>
    <row r="257" s="157" customFormat="1" ht="13.5">
      <c r="C257" s="159"/>
    </row>
    <row r="258" s="157" customFormat="1" ht="13.5">
      <c r="C258" s="159"/>
    </row>
    <row r="259" s="157" customFormat="1" ht="13.5">
      <c r="C259" s="159"/>
    </row>
    <row r="260" s="157" customFormat="1" ht="13.5">
      <c r="C260" s="159"/>
    </row>
    <row r="261" s="157" customFormat="1" ht="13.5">
      <c r="C261" s="159"/>
    </row>
    <row r="262" s="157" customFormat="1" ht="13.5">
      <c r="C262" s="159"/>
    </row>
    <row r="263" s="157" customFormat="1" ht="13.5">
      <c r="C263" s="159"/>
    </row>
    <row r="264" s="157" customFormat="1" ht="13.5">
      <c r="C264" s="159"/>
    </row>
    <row r="265" s="157" customFormat="1" ht="13.5">
      <c r="C265" s="159"/>
    </row>
    <row r="266" s="157" customFormat="1" ht="13.5">
      <c r="C266" s="159"/>
    </row>
    <row r="267" s="157" customFormat="1" ht="13.5">
      <c r="C267" s="159"/>
    </row>
    <row r="268" s="157" customFormat="1" ht="13.5">
      <c r="C268" s="159"/>
    </row>
    <row r="269" s="157" customFormat="1" ht="13.5">
      <c r="C269" s="159"/>
    </row>
    <row r="270" s="157" customFormat="1" ht="13.5">
      <c r="C270" s="159"/>
    </row>
    <row r="271" s="157" customFormat="1" ht="13.5">
      <c r="C271" s="159"/>
    </row>
    <row r="272" s="157" customFormat="1" ht="13.5">
      <c r="C272" s="159"/>
    </row>
    <row r="273" s="157" customFormat="1" ht="13.5">
      <c r="C273" s="159"/>
    </row>
    <row r="274" s="157" customFormat="1" ht="13.5">
      <c r="C274" s="159"/>
    </row>
    <row r="275" s="157" customFormat="1" ht="13.5">
      <c r="C275" s="159"/>
    </row>
    <row r="276" s="157" customFormat="1" ht="13.5">
      <c r="C276" s="159"/>
    </row>
    <row r="277" s="157" customFormat="1" ht="13.5">
      <c r="C277" s="159"/>
    </row>
    <row r="278" s="157" customFormat="1" ht="13.5">
      <c r="C278" s="159"/>
    </row>
    <row r="279" s="157" customFormat="1" ht="13.5">
      <c r="C279" s="159"/>
    </row>
    <row r="280" s="157" customFormat="1" ht="13.5">
      <c r="C280" s="159"/>
    </row>
    <row r="281" s="157" customFormat="1" ht="13.5">
      <c r="C281" s="159"/>
    </row>
    <row r="282" s="157" customFormat="1" ht="13.5">
      <c r="C282" s="159"/>
    </row>
    <row r="283" s="157" customFormat="1" ht="13.5">
      <c r="C283" s="159"/>
    </row>
    <row r="284" s="157" customFormat="1" ht="13.5">
      <c r="C284" s="159"/>
    </row>
    <row r="285" s="157" customFormat="1" ht="13.5">
      <c r="C285" s="159"/>
    </row>
    <row r="286" s="157" customFormat="1" ht="13.5">
      <c r="C286" s="159"/>
    </row>
    <row r="287" s="157" customFormat="1" ht="13.5">
      <c r="C287" s="159"/>
    </row>
    <row r="288" s="157" customFormat="1" ht="13.5">
      <c r="C288" s="159"/>
    </row>
    <row r="289" s="157" customFormat="1" ht="13.5">
      <c r="C289" s="159"/>
    </row>
    <row r="290" s="157" customFormat="1" ht="13.5">
      <c r="C290" s="159"/>
    </row>
    <row r="291" s="157" customFormat="1" ht="13.5">
      <c r="C291" s="159"/>
    </row>
    <row r="292" s="157" customFormat="1" ht="13.5">
      <c r="C292" s="159"/>
    </row>
    <row r="293" s="157" customFormat="1" ht="13.5">
      <c r="C293" s="159"/>
    </row>
    <row r="294" s="157" customFormat="1" ht="13.5">
      <c r="C294" s="159"/>
    </row>
    <row r="295" s="157" customFormat="1" ht="13.5">
      <c r="C295" s="159"/>
    </row>
    <row r="296" s="157" customFormat="1" ht="13.5">
      <c r="C296" s="159"/>
    </row>
    <row r="297" s="157" customFormat="1" ht="13.5">
      <c r="C297" s="159"/>
    </row>
    <row r="298" s="157" customFormat="1" ht="13.5">
      <c r="C298" s="159"/>
    </row>
    <row r="299" s="157" customFormat="1" ht="13.5">
      <c r="C299" s="159"/>
    </row>
    <row r="300" s="157" customFormat="1" ht="13.5">
      <c r="C300" s="159"/>
    </row>
    <row r="301" s="157" customFormat="1" ht="13.5">
      <c r="C301" s="159"/>
    </row>
    <row r="302" s="157" customFormat="1" ht="13.5">
      <c r="C302" s="159"/>
    </row>
    <row r="303" s="157" customFormat="1" ht="13.5">
      <c r="C303" s="159"/>
    </row>
    <row r="304" s="157" customFormat="1" ht="13.5">
      <c r="C304" s="159"/>
    </row>
    <row r="305" s="157" customFormat="1" ht="13.5">
      <c r="C305" s="159"/>
    </row>
    <row r="306" s="157" customFormat="1" ht="13.5">
      <c r="C306" s="159"/>
    </row>
    <row r="307" s="157" customFormat="1" ht="13.5">
      <c r="C307" s="159"/>
    </row>
    <row r="308" s="157" customFormat="1" ht="13.5">
      <c r="C308" s="159"/>
    </row>
    <row r="309" s="157" customFormat="1" ht="13.5">
      <c r="C309" s="159"/>
    </row>
    <row r="310" s="157" customFormat="1" ht="13.5">
      <c r="C310" s="159"/>
    </row>
    <row r="311" s="157" customFormat="1" ht="13.5">
      <c r="C311" s="159"/>
    </row>
    <row r="312" s="157" customFormat="1" ht="13.5">
      <c r="C312" s="159"/>
    </row>
    <row r="313" s="157" customFormat="1" ht="13.5">
      <c r="C313" s="159"/>
    </row>
    <row r="314" s="157" customFormat="1" ht="13.5">
      <c r="C314" s="159"/>
    </row>
    <row r="315" s="157" customFormat="1" ht="13.5">
      <c r="C315" s="159"/>
    </row>
    <row r="316" s="157" customFormat="1" ht="13.5">
      <c r="C316" s="159"/>
    </row>
    <row r="317" s="157" customFormat="1" ht="13.5">
      <c r="C317" s="159"/>
    </row>
    <row r="318" s="157" customFormat="1" ht="13.5">
      <c r="C318" s="159"/>
    </row>
    <row r="319" s="157" customFormat="1" ht="13.5">
      <c r="C319" s="159"/>
    </row>
    <row r="320" s="157" customFormat="1" ht="13.5">
      <c r="C320" s="159"/>
    </row>
    <row r="321" s="157" customFormat="1" ht="13.5">
      <c r="C321" s="159"/>
    </row>
    <row r="322" s="157" customFormat="1" ht="13.5">
      <c r="C322" s="159"/>
    </row>
    <row r="323" s="157" customFormat="1" ht="13.5">
      <c r="C323" s="159"/>
    </row>
    <row r="324" s="157" customFormat="1" ht="13.5">
      <c r="C324" s="159"/>
    </row>
    <row r="325" s="157" customFormat="1" ht="13.5">
      <c r="C325" s="159"/>
    </row>
    <row r="326" s="157" customFormat="1" ht="13.5">
      <c r="C326" s="159"/>
    </row>
    <row r="327" s="157" customFormat="1" ht="13.5">
      <c r="C327" s="159"/>
    </row>
    <row r="328" s="157" customFormat="1" ht="13.5">
      <c r="C328" s="159"/>
    </row>
    <row r="329" s="157" customFormat="1" ht="13.5">
      <c r="C329" s="159"/>
    </row>
    <row r="330" s="157" customFormat="1" ht="13.5">
      <c r="C330" s="159"/>
    </row>
    <row r="331" s="157" customFormat="1" ht="13.5">
      <c r="C331" s="159"/>
    </row>
    <row r="332" s="157" customFormat="1" ht="13.5">
      <c r="C332" s="159"/>
    </row>
    <row r="333" s="157" customFormat="1" ht="13.5">
      <c r="C333" s="159"/>
    </row>
    <row r="334" s="157" customFormat="1" ht="13.5">
      <c r="C334" s="159"/>
    </row>
    <row r="335" s="157" customFormat="1" ht="13.5">
      <c r="C335" s="159"/>
    </row>
    <row r="336" s="157" customFormat="1" ht="13.5">
      <c r="C336" s="159"/>
    </row>
    <row r="337" s="157" customFormat="1" ht="13.5">
      <c r="C337" s="159"/>
    </row>
    <row r="338" s="157" customFormat="1" ht="13.5">
      <c r="C338" s="159"/>
    </row>
    <row r="339" s="157" customFormat="1" ht="13.5">
      <c r="C339" s="159"/>
    </row>
    <row r="340" s="157" customFormat="1" ht="13.5">
      <c r="C340" s="159"/>
    </row>
    <row r="341" s="157" customFormat="1" ht="13.5">
      <c r="C341" s="159"/>
    </row>
    <row r="342" s="157" customFormat="1" ht="13.5">
      <c r="C342" s="159"/>
    </row>
    <row r="343" s="157" customFormat="1" ht="13.5">
      <c r="C343" s="159"/>
    </row>
    <row r="344" s="157" customFormat="1" ht="13.5">
      <c r="C344" s="159"/>
    </row>
    <row r="345" s="157" customFormat="1" ht="13.5">
      <c r="C345" s="159"/>
    </row>
    <row r="346" s="157" customFormat="1" ht="13.5">
      <c r="C346" s="159"/>
    </row>
    <row r="347" s="157" customFormat="1" ht="13.5">
      <c r="C347" s="159"/>
    </row>
    <row r="348" s="157" customFormat="1" ht="13.5">
      <c r="C348" s="159"/>
    </row>
    <row r="349" s="157" customFormat="1" ht="13.5">
      <c r="C349" s="159"/>
    </row>
    <row r="350" s="157" customFormat="1" ht="13.5">
      <c r="C350" s="159"/>
    </row>
    <row r="351" s="157" customFormat="1" ht="13.5">
      <c r="C351" s="159"/>
    </row>
    <row r="352" s="157" customFormat="1" ht="13.5">
      <c r="C352" s="159"/>
    </row>
    <row r="353" s="157" customFormat="1" ht="13.5">
      <c r="C353" s="159"/>
    </row>
    <row r="354" s="157" customFormat="1" ht="13.5">
      <c r="C354" s="159"/>
    </row>
    <row r="355" s="157" customFormat="1" ht="13.5">
      <c r="C355" s="159"/>
    </row>
    <row r="356" s="157" customFormat="1" ht="13.5">
      <c r="C356" s="159"/>
    </row>
    <row r="357" s="157" customFormat="1" ht="13.5">
      <c r="C357" s="159"/>
    </row>
    <row r="358" s="157" customFormat="1" ht="13.5">
      <c r="C358" s="159"/>
    </row>
    <row r="359" s="157" customFormat="1" ht="13.5">
      <c r="C359" s="159"/>
    </row>
    <row r="360" s="157" customFormat="1" ht="13.5">
      <c r="C360" s="159"/>
    </row>
    <row r="361" s="157" customFormat="1" ht="13.5">
      <c r="C361" s="159"/>
    </row>
    <row r="362" s="157" customFormat="1" ht="13.5">
      <c r="C362" s="159"/>
    </row>
    <row r="363" s="157" customFormat="1" ht="13.5">
      <c r="C363" s="159"/>
    </row>
    <row r="364" s="157" customFormat="1" ht="13.5">
      <c r="C364" s="159"/>
    </row>
    <row r="365" s="157" customFormat="1" ht="13.5">
      <c r="C365" s="159"/>
    </row>
    <row r="366" s="157" customFormat="1" ht="13.5">
      <c r="C366" s="159"/>
    </row>
    <row r="367" s="157" customFormat="1" ht="13.5">
      <c r="C367" s="159"/>
    </row>
    <row r="368" s="157" customFormat="1" ht="13.5">
      <c r="C368" s="159"/>
    </row>
    <row r="369" s="157" customFormat="1" ht="13.5">
      <c r="C369" s="159"/>
    </row>
    <row r="370" s="157" customFormat="1" ht="13.5">
      <c r="C370" s="159"/>
    </row>
    <row r="371" s="157" customFormat="1" ht="13.5">
      <c r="C371" s="159"/>
    </row>
    <row r="372" s="157" customFormat="1" ht="13.5">
      <c r="C372" s="159"/>
    </row>
    <row r="373" s="157" customFormat="1" ht="13.5">
      <c r="C373" s="159"/>
    </row>
    <row r="374" s="157" customFormat="1" ht="13.5">
      <c r="C374" s="159"/>
    </row>
    <row r="375" s="157" customFormat="1" ht="13.5">
      <c r="C375" s="159"/>
    </row>
    <row r="376" s="157" customFormat="1" ht="13.5">
      <c r="C376" s="159"/>
    </row>
    <row r="377" s="157" customFormat="1" ht="13.5">
      <c r="C377" s="159"/>
    </row>
    <row r="378" s="157" customFormat="1" ht="13.5">
      <c r="C378" s="159"/>
    </row>
    <row r="379" s="157" customFormat="1" ht="13.5">
      <c r="C379" s="159"/>
    </row>
    <row r="380" s="157" customFormat="1" ht="13.5">
      <c r="C380" s="159"/>
    </row>
    <row r="381" s="157" customFormat="1" ht="13.5">
      <c r="C381" s="159"/>
    </row>
    <row r="382" s="157" customFormat="1" ht="13.5">
      <c r="C382" s="159"/>
    </row>
    <row r="383" s="157" customFormat="1" ht="13.5">
      <c r="C383" s="159"/>
    </row>
    <row r="384" s="157" customFormat="1" ht="13.5">
      <c r="C384" s="159"/>
    </row>
    <row r="385" s="157" customFormat="1" ht="13.5">
      <c r="C385" s="159"/>
    </row>
    <row r="386" s="157" customFormat="1" ht="13.5">
      <c r="C386" s="159"/>
    </row>
    <row r="387" s="157" customFormat="1" ht="13.5">
      <c r="C387" s="159"/>
    </row>
    <row r="388" s="157" customFormat="1" ht="13.5">
      <c r="C388" s="159"/>
    </row>
    <row r="389" s="157" customFormat="1" ht="13.5">
      <c r="C389" s="159"/>
    </row>
    <row r="390" s="157" customFormat="1" ht="13.5">
      <c r="C390" s="159"/>
    </row>
    <row r="391" s="157" customFormat="1" ht="13.5">
      <c r="C391" s="159"/>
    </row>
    <row r="392" s="157" customFormat="1" ht="13.5">
      <c r="C392" s="159"/>
    </row>
    <row r="393" s="157" customFormat="1" ht="13.5">
      <c r="C393" s="159"/>
    </row>
    <row r="394" s="157" customFormat="1" ht="13.5">
      <c r="C394" s="159"/>
    </row>
    <row r="395" s="157" customFormat="1" ht="13.5">
      <c r="C395" s="159"/>
    </row>
    <row r="396" s="157" customFormat="1" ht="13.5">
      <c r="C396" s="159"/>
    </row>
    <row r="397" s="157" customFormat="1" ht="13.5">
      <c r="C397" s="159"/>
    </row>
    <row r="398" s="157" customFormat="1" ht="13.5">
      <c r="C398" s="159"/>
    </row>
    <row r="399" s="157" customFormat="1" ht="13.5">
      <c r="C399" s="159"/>
    </row>
    <row r="400" s="157" customFormat="1" ht="13.5">
      <c r="C400" s="159"/>
    </row>
    <row r="401" s="157" customFormat="1" ht="13.5">
      <c r="C401" s="159"/>
    </row>
    <row r="402" s="157" customFormat="1" ht="13.5">
      <c r="C402" s="159"/>
    </row>
    <row r="403" s="157" customFormat="1" ht="13.5">
      <c r="C403" s="159"/>
    </row>
    <row r="404" s="157" customFormat="1" ht="13.5">
      <c r="C404" s="159"/>
    </row>
    <row r="405" s="157" customFormat="1" ht="13.5">
      <c r="C405" s="159"/>
    </row>
    <row r="406" s="157" customFormat="1" ht="13.5">
      <c r="C406" s="159"/>
    </row>
    <row r="407" s="157" customFormat="1" ht="13.5">
      <c r="C407" s="159"/>
    </row>
    <row r="408" s="157" customFormat="1" ht="13.5">
      <c r="C408" s="159"/>
    </row>
    <row r="409" s="157" customFormat="1" ht="13.5">
      <c r="C409" s="159"/>
    </row>
    <row r="410" s="157" customFormat="1" ht="13.5">
      <c r="C410" s="159"/>
    </row>
    <row r="411" s="157" customFormat="1" ht="13.5">
      <c r="C411" s="159"/>
    </row>
    <row r="412" s="157" customFormat="1" ht="13.5">
      <c r="C412" s="159"/>
    </row>
    <row r="413" s="157" customFormat="1" ht="13.5">
      <c r="C413" s="159"/>
    </row>
    <row r="414" s="157" customFormat="1" ht="13.5">
      <c r="C414" s="159"/>
    </row>
    <row r="415" s="157" customFormat="1" ht="13.5">
      <c r="C415" s="159"/>
    </row>
    <row r="416" s="157" customFormat="1" ht="13.5">
      <c r="C416" s="159"/>
    </row>
    <row r="417" s="157" customFormat="1" ht="13.5">
      <c r="C417" s="159"/>
    </row>
    <row r="418" s="157" customFormat="1" ht="13.5">
      <c r="C418" s="159"/>
    </row>
    <row r="419" s="157" customFormat="1" ht="13.5">
      <c r="C419" s="159"/>
    </row>
    <row r="420" s="157" customFormat="1" ht="13.5">
      <c r="C420" s="159"/>
    </row>
    <row r="421" s="157" customFormat="1" ht="13.5">
      <c r="C421" s="159"/>
    </row>
    <row r="422" s="157" customFormat="1" ht="13.5">
      <c r="C422" s="159"/>
    </row>
    <row r="423" s="157" customFormat="1" ht="13.5">
      <c r="C423" s="159"/>
    </row>
    <row r="424" s="157" customFormat="1" ht="13.5">
      <c r="C424" s="159"/>
    </row>
    <row r="425" s="157" customFormat="1" ht="13.5">
      <c r="C425" s="159"/>
    </row>
    <row r="426" s="157" customFormat="1" ht="13.5">
      <c r="C426" s="159"/>
    </row>
    <row r="427" s="157" customFormat="1" ht="13.5">
      <c r="C427" s="159"/>
    </row>
    <row r="428" s="157" customFormat="1" ht="13.5">
      <c r="C428" s="159"/>
    </row>
    <row r="429" s="157" customFormat="1" ht="13.5">
      <c r="C429" s="159"/>
    </row>
    <row r="430" s="157" customFormat="1" ht="13.5">
      <c r="C430" s="159"/>
    </row>
    <row r="431" s="157" customFormat="1" ht="13.5">
      <c r="C431" s="159"/>
    </row>
    <row r="432" s="157" customFormat="1" ht="13.5">
      <c r="C432" s="159"/>
    </row>
    <row r="433" s="157" customFormat="1" ht="13.5">
      <c r="C433" s="159"/>
    </row>
    <row r="434" s="157" customFormat="1" ht="13.5">
      <c r="C434" s="159"/>
    </row>
    <row r="435" s="157" customFormat="1" ht="13.5">
      <c r="C435" s="159"/>
    </row>
    <row r="436" s="157" customFormat="1" ht="13.5">
      <c r="C436" s="159"/>
    </row>
    <row r="437" s="157" customFormat="1" ht="13.5">
      <c r="C437" s="159"/>
    </row>
    <row r="438" s="157" customFormat="1" ht="13.5">
      <c r="C438" s="159"/>
    </row>
    <row r="439" s="157" customFormat="1" ht="13.5">
      <c r="C439" s="159"/>
    </row>
    <row r="440" s="157" customFormat="1" ht="13.5">
      <c r="C440" s="159"/>
    </row>
    <row r="441" s="157" customFormat="1" ht="13.5">
      <c r="C441" s="159"/>
    </row>
    <row r="442" s="157" customFormat="1" ht="13.5">
      <c r="C442" s="159"/>
    </row>
    <row r="443" s="157" customFormat="1" ht="13.5">
      <c r="C443" s="159"/>
    </row>
    <row r="444" s="157" customFormat="1" ht="13.5">
      <c r="C444" s="159"/>
    </row>
    <row r="445" s="157" customFormat="1" ht="13.5">
      <c r="C445" s="159"/>
    </row>
    <row r="446" s="157" customFormat="1" ht="13.5">
      <c r="C446" s="159"/>
    </row>
    <row r="447" s="157" customFormat="1" ht="13.5">
      <c r="C447" s="159"/>
    </row>
    <row r="448" s="157" customFormat="1" ht="13.5">
      <c r="C448" s="159"/>
    </row>
    <row r="449" s="157" customFormat="1" ht="13.5">
      <c r="C449" s="159"/>
    </row>
    <row r="450" s="157" customFormat="1" ht="13.5">
      <c r="C450" s="159"/>
    </row>
    <row r="451" s="157" customFormat="1" ht="13.5">
      <c r="C451" s="159"/>
    </row>
    <row r="452" s="157" customFormat="1" ht="13.5">
      <c r="C452" s="159"/>
    </row>
    <row r="453" s="157" customFormat="1" ht="13.5">
      <c r="C453" s="159"/>
    </row>
  </sheetData>
  <sheetProtection/>
  <mergeCells count="9">
    <mergeCell ref="A4:F4"/>
    <mergeCell ref="A1:F1"/>
    <mergeCell ref="A7:A8"/>
    <mergeCell ref="E6:F6"/>
    <mergeCell ref="E7:F7"/>
    <mergeCell ref="D7:D8"/>
    <mergeCell ref="B7:B8"/>
    <mergeCell ref="D2:F2"/>
    <mergeCell ref="D3:F3"/>
  </mergeCells>
  <printOptions/>
  <pageMargins left="0.25" right="0.25" top="0.75" bottom="0.75" header="0.3" footer="0.3"/>
  <pageSetup firstPageNumber="15" useFirstPageNumber="1" horizontalDpi="600" verticalDpi="600" orientation="portrait" paperSize="9" r:id="rId1"/>
  <headerFooter alignWithMargins="0">
    <oddFooter>&amp;CPage &amp;P&amp;RBudge-2024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46"/>
  <sheetViews>
    <sheetView showGridLines="0" zoomScale="120" zoomScaleNormal="120" zoomScalePageLayoutView="0" workbookViewId="0" topLeftCell="A1">
      <selection activeCell="D16" sqref="D16:F16"/>
    </sheetView>
  </sheetViews>
  <sheetFormatPr defaultColWidth="9.140625" defaultRowHeight="12.75"/>
  <cols>
    <col min="1" max="1" width="6.28125" style="4" customWidth="1"/>
    <col min="2" max="2" width="44.8515625" style="4" customWidth="1"/>
    <col min="3" max="3" width="12.57421875" style="4" customWidth="1"/>
    <col min="4" max="4" width="14.00390625" style="4" customWidth="1"/>
    <col min="5" max="5" width="11.7109375" style="4" customWidth="1"/>
    <col min="6" max="6" width="11.140625" style="4" customWidth="1"/>
    <col min="7" max="7" width="7.28125" style="4" customWidth="1"/>
    <col min="8" max="16384" width="9.140625" style="4" customWidth="1"/>
  </cols>
  <sheetData>
    <row r="1" spans="1:5" ht="13.5">
      <c r="A1" s="501" t="s">
        <v>983</v>
      </c>
      <c r="B1" s="501"/>
      <c r="C1" s="501"/>
      <c r="D1" s="501"/>
      <c r="E1" s="501"/>
    </row>
    <row r="2" spans="4:6" ht="35.25" customHeight="1">
      <c r="D2" s="495" t="s">
        <v>1041</v>
      </c>
      <c r="E2" s="495"/>
      <c r="F2" s="495"/>
    </row>
    <row r="3" spans="4:6" ht="35.25" customHeight="1">
      <c r="D3" s="500" t="s">
        <v>1044</v>
      </c>
      <c r="E3" s="500"/>
      <c r="F3" s="500"/>
    </row>
    <row r="4" spans="1:5" ht="35.25" customHeight="1">
      <c r="A4" s="502" t="s">
        <v>987</v>
      </c>
      <c r="B4" s="502"/>
      <c r="C4" s="502"/>
      <c r="D4" s="502"/>
      <c r="E4" s="502"/>
    </row>
    <row r="5" spans="1:4" ht="6.75" customHeight="1">
      <c r="A5" s="5" t="s">
        <v>125</v>
      </c>
      <c r="B5" s="5"/>
      <c r="C5" s="5"/>
      <c r="D5" s="5"/>
    </row>
    <row r="6" ht="13.5">
      <c r="E6" s="6" t="s">
        <v>534</v>
      </c>
    </row>
    <row r="7" spans="1:7" ht="30" customHeight="1">
      <c r="A7" s="503" t="s">
        <v>986</v>
      </c>
      <c r="B7" s="503"/>
      <c r="C7" s="504" t="s">
        <v>985</v>
      </c>
      <c r="D7" s="509" t="s">
        <v>520</v>
      </c>
      <c r="E7" s="509"/>
      <c r="F7" s="214"/>
      <c r="G7" s="214"/>
    </row>
    <row r="8" spans="1:7" ht="27">
      <c r="A8" s="503"/>
      <c r="B8" s="503"/>
      <c r="C8" s="506"/>
      <c r="D8" s="9" t="s">
        <v>521</v>
      </c>
      <c r="E8" s="9" t="s">
        <v>522</v>
      </c>
      <c r="F8" s="214"/>
      <c r="G8" s="214"/>
    </row>
    <row r="9" spans="1:7" ht="13.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215"/>
      <c r="G9" s="215"/>
    </row>
    <row r="10" spans="1:7" ht="30" customHeight="1">
      <c r="A10" s="11">
        <v>8000</v>
      </c>
      <c r="B10" s="12" t="s">
        <v>545</v>
      </c>
      <c r="C10" s="13">
        <f>SUM(D10:E10)</f>
        <v>-2223117.4000000004</v>
      </c>
      <c r="D10" s="14">
        <f>'Հատված 1'!E10-'Հատված 2'!H9</f>
        <v>-129268.30000000005</v>
      </c>
      <c r="E10" s="14">
        <f>'Հատված 1'!F10-'Հատված 2'!I9</f>
        <v>-2093849.1</v>
      </c>
      <c r="F10" s="216"/>
      <c r="G10" s="216"/>
    </row>
    <row r="12" spans="4:5" ht="13.5">
      <c r="D12" s="15"/>
      <c r="E12" s="15"/>
    </row>
    <row r="14" spans="1:6" ht="13.5">
      <c r="A14" s="160"/>
      <c r="B14" s="160"/>
      <c r="C14" s="160"/>
      <c r="D14" s="160"/>
      <c r="E14" s="160" t="s">
        <v>984</v>
      </c>
      <c r="F14" s="160"/>
    </row>
    <row r="15" spans="1:6" ht="31.5" customHeight="1">
      <c r="A15" s="3"/>
      <c r="B15" s="3"/>
      <c r="C15" s="3"/>
      <c r="D15" s="495" t="s">
        <v>1042</v>
      </c>
      <c r="E15" s="495"/>
      <c r="F15" s="495"/>
    </row>
    <row r="16" spans="2:6" ht="33" customHeight="1">
      <c r="B16" s="16"/>
      <c r="D16" s="500" t="s">
        <v>1044</v>
      </c>
      <c r="E16" s="500"/>
      <c r="F16" s="500"/>
    </row>
    <row r="17" spans="1:6" ht="42.75" customHeight="1">
      <c r="A17" s="502" t="s">
        <v>543</v>
      </c>
      <c r="B17" s="502"/>
      <c r="C17" s="502"/>
      <c r="D17" s="502"/>
      <c r="E17" s="502"/>
      <c r="F17" s="502"/>
    </row>
    <row r="18" ht="4.5" customHeight="1">
      <c r="A18" s="5" t="s">
        <v>168</v>
      </c>
    </row>
    <row r="19" spans="5:6" ht="9.75" customHeight="1">
      <c r="E19" s="474" t="s">
        <v>534</v>
      </c>
      <c r="F19" s="474"/>
    </row>
    <row r="20" spans="1:6" ht="37.5" customHeight="1">
      <c r="A20" s="498" t="s">
        <v>989</v>
      </c>
      <c r="B20" s="498" t="s">
        <v>544</v>
      </c>
      <c r="C20" s="496" t="s">
        <v>102</v>
      </c>
      <c r="D20" s="504" t="s">
        <v>988</v>
      </c>
      <c r="E20" s="507" t="s">
        <v>1010</v>
      </c>
      <c r="F20" s="508"/>
    </row>
    <row r="21" spans="1:6" ht="27">
      <c r="A21" s="499"/>
      <c r="B21" s="499"/>
      <c r="C21" s="497"/>
      <c r="D21" s="505"/>
      <c r="E21" s="9" t="s">
        <v>521</v>
      </c>
      <c r="F21" s="9" t="s">
        <v>522</v>
      </c>
    </row>
    <row r="22" spans="1:6" ht="13.5">
      <c r="A22" s="10">
        <v>1</v>
      </c>
      <c r="B22" s="10">
        <v>2</v>
      </c>
      <c r="C22" s="10" t="s">
        <v>103</v>
      </c>
      <c r="D22" s="10">
        <v>4</v>
      </c>
      <c r="E22" s="10">
        <v>5</v>
      </c>
      <c r="F22" s="10">
        <v>6</v>
      </c>
    </row>
    <row r="23" spans="1:6" s="5" customFormat="1" ht="13.5" customHeight="1">
      <c r="A23" s="11">
        <v>8010</v>
      </c>
      <c r="B23" s="18" t="s">
        <v>546</v>
      </c>
      <c r="C23" s="19"/>
      <c r="D23" s="20">
        <f>E23+F23</f>
        <v>2223117.4</v>
      </c>
      <c r="E23" s="21">
        <f>E24+E63</f>
        <v>129268.3</v>
      </c>
      <c r="F23" s="21">
        <f>F24+F63</f>
        <v>2093849.1</v>
      </c>
    </row>
    <row r="24" spans="1:6" ht="12" customHeight="1">
      <c r="A24" s="11">
        <v>8100</v>
      </c>
      <c r="B24" s="18" t="s">
        <v>547</v>
      </c>
      <c r="C24" s="8"/>
      <c r="D24" s="20">
        <f>E24+F24</f>
        <v>2223117.4</v>
      </c>
      <c r="E24" s="14">
        <f>E25+E44</f>
        <v>129268.3</v>
      </c>
      <c r="F24" s="14">
        <f>F25+F44</f>
        <v>2093849.1</v>
      </c>
    </row>
    <row r="25" spans="1:6" ht="12.75" customHeight="1">
      <c r="A25" s="22">
        <v>8110</v>
      </c>
      <c r="B25" s="23" t="s">
        <v>548</v>
      </c>
      <c r="C25" s="8"/>
      <c r="D25" s="20">
        <f aca="true" t="shared" si="0" ref="D25:D36">SUM(E25:F25)</f>
        <v>0</v>
      </c>
      <c r="E25" s="24">
        <f>E29</f>
        <v>0</v>
      </c>
      <c r="F25" s="24">
        <f>F26+F29</f>
        <v>0</v>
      </c>
    </row>
    <row r="26" spans="1:6" ht="40.5" customHeight="1">
      <c r="A26" s="22">
        <v>8111</v>
      </c>
      <c r="B26" s="25" t="s">
        <v>549</v>
      </c>
      <c r="C26" s="8"/>
      <c r="D26" s="20">
        <f t="shared" si="0"/>
        <v>0</v>
      </c>
      <c r="E26" s="26" t="s">
        <v>126</v>
      </c>
      <c r="F26" s="24">
        <f>SUM(F27:F28)</f>
        <v>0</v>
      </c>
    </row>
    <row r="27" spans="1:6" ht="14.25">
      <c r="A27" s="22">
        <v>8112</v>
      </c>
      <c r="B27" s="27" t="s">
        <v>550</v>
      </c>
      <c r="C27" s="28" t="s">
        <v>111</v>
      </c>
      <c r="D27" s="20">
        <f t="shared" si="0"/>
        <v>0</v>
      </c>
      <c r="E27" s="26" t="s">
        <v>126</v>
      </c>
      <c r="F27" s="13"/>
    </row>
    <row r="28" spans="1:6" ht="14.25">
      <c r="A28" s="22">
        <v>8113</v>
      </c>
      <c r="B28" s="27" t="s">
        <v>551</v>
      </c>
      <c r="C28" s="28" t="s">
        <v>112</v>
      </c>
      <c r="D28" s="20">
        <f t="shared" si="0"/>
        <v>0</v>
      </c>
      <c r="E28" s="26" t="s">
        <v>126</v>
      </c>
      <c r="F28" s="13"/>
    </row>
    <row r="29" spans="1:6" ht="30" customHeight="1">
      <c r="A29" s="22">
        <v>8120</v>
      </c>
      <c r="B29" s="25" t="s">
        <v>552</v>
      </c>
      <c r="C29" s="28"/>
      <c r="D29" s="20">
        <f t="shared" si="0"/>
        <v>0</v>
      </c>
      <c r="E29" s="24">
        <f>E37</f>
        <v>0</v>
      </c>
      <c r="F29" s="24">
        <f>F30+F37</f>
        <v>0</v>
      </c>
    </row>
    <row r="30" spans="1:6" s="29" customFormat="1" ht="14.25" customHeight="1">
      <c r="A30" s="22">
        <v>8121</v>
      </c>
      <c r="B30" s="25" t="s">
        <v>553</v>
      </c>
      <c r="C30" s="28"/>
      <c r="D30" s="20">
        <f t="shared" si="0"/>
        <v>0</v>
      </c>
      <c r="E30" s="26" t="s">
        <v>126</v>
      </c>
      <c r="F30" s="13">
        <f>F31+F36</f>
        <v>0</v>
      </c>
    </row>
    <row r="31" spans="1:6" s="29" customFormat="1" ht="12.75" customHeight="1">
      <c r="A31" s="11">
        <v>8122</v>
      </c>
      <c r="B31" s="23" t="s">
        <v>554</v>
      </c>
      <c r="C31" s="28" t="s">
        <v>113</v>
      </c>
      <c r="D31" s="20">
        <f t="shared" si="0"/>
        <v>0</v>
      </c>
      <c r="E31" s="26" t="s">
        <v>126</v>
      </c>
      <c r="F31" s="13">
        <f>F32+F33</f>
        <v>0</v>
      </c>
    </row>
    <row r="32" spans="1:6" s="29" customFormat="1" ht="14.25">
      <c r="A32" s="11">
        <v>8123</v>
      </c>
      <c r="B32" s="30" t="s">
        <v>555</v>
      </c>
      <c r="C32" s="28"/>
      <c r="D32" s="20">
        <f t="shared" si="0"/>
        <v>0</v>
      </c>
      <c r="E32" s="26" t="s">
        <v>126</v>
      </c>
      <c r="F32" s="13"/>
    </row>
    <row r="33" spans="1:6" s="29" customFormat="1" ht="14.25">
      <c r="A33" s="11">
        <v>8124</v>
      </c>
      <c r="B33" s="30" t="s">
        <v>556</v>
      </c>
      <c r="C33" s="28"/>
      <c r="D33" s="20">
        <f t="shared" si="0"/>
        <v>0</v>
      </c>
      <c r="E33" s="26" t="s">
        <v>126</v>
      </c>
      <c r="F33" s="13">
        <v>0</v>
      </c>
    </row>
    <row r="34" spans="1:6" s="29" customFormat="1" ht="24.75" customHeight="1">
      <c r="A34" s="11">
        <v>8130</v>
      </c>
      <c r="B34" s="23" t="s">
        <v>557</v>
      </c>
      <c r="C34" s="28" t="s">
        <v>114</v>
      </c>
      <c r="D34" s="20">
        <f t="shared" si="0"/>
        <v>0</v>
      </c>
      <c r="E34" s="26" t="s">
        <v>126</v>
      </c>
      <c r="F34" s="13">
        <f>SUM(F35:F36)</f>
        <v>0</v>
      </c>
    </row>
    <row r="35" spans="1:6" s="29" customFormat="1" ht="14.25">
      <c r="A35" s="11">
        <v>8131</v>
      </c>
      <c r="B35" s="30" t="s">
        <v>558</v>
      </c>
      <c r="C35" s="28"/>
      <c r="D35" s="20">
        <f t="shared" si="0"/>
        <v>0</v>
      </c>
      <c r="E35" s="26" t="s">
        <v>126</v>
      </c>
      <c r="F35" s="13"/>
    </row>
    <row r="36" spans="1:6" s="29" customFormat="1" ht="14.25">
      <c r="A36" s="11">
        <v>8132</v>
      </c>
      <c r="B36" s="30" t="s">
        <v>559</v>
      </c>
      <c r="C36" s="28"/>
      <c r="D36" s="20">
        <f t="shared" si="0"/>
        <v>0</v>
      </c>
      <c r="E36" s="26" t="s">
        <v>126</v>
      </c>
      <c r="F36" s="13">
        <v>0</v>
      </c>
    </row>
    <row r="37" spans="1:6" s="29" customFormat="1" ht="13.5" customHeight="1">
      <c r="A37" s="11">
        <v>8140</v>
      </c>
      <c r="B37" s="23" t="s">
        <v>560</v>
      </c>
      <c r="C37" s="28"/>
      <c r="D37" s="13">
        <f>SUM(E37:F37)</f>
        <v>0</v>
      </c>
      <c r="E37" s="24">
        <f>SUM(E38)</f>
        <v>0</v>
      </c>
      <c r="F37" s="24">
        <f>F38+F41</f>
        <v>0</v>
      </c>
    </row>
    <row r="38" spans="1:6" s="29" customFormat="1" ht="25.5" customHeight="1">
      <c r="A38" s="11">
        <v>8141</v>
      </c>
      <c r="B38" s="23" t="s">
        <v>561</v>
      </c>
      <c r="C38" s="28" t="s">
        <v>113</v>
      </c>
      <c r="D38" s="13">
        <f aca="true" t="shared" si="1" ref="D38:D74">SUM(E38:F38)</f>
        <v>0</v>
      </c>
      <c r="E38" s="24">
        <f>SUM(E39:E40)</f>
        <v>0</v>
      </c>
      <c r="F38" s="24">
        <f>SUM(F39:F40)</f>
        <v>0</v>
      </c>
    </row>
    <row r="39" spans="1:6" s="29" customFormat="1" ht="13.5">
      <c r="A39" s="11">
        <v>8142</v>
      </c>
      <c r="B39" s="30" t="s">
        <v>562</v>
      </c>
      <c r="C39" s="31"/>
      <c r="D39" s="13">
        <f t="shared" si="1"/>
        <v>0</v>
      </c>
      <c r="E39" s="32"/>
      <c r="F39" s="26" t="s">
        <v>126</v>
      </c>
    </row>
    <row r="40" spans="1:6" s="29" customFormat="1" ht="13.5">
      <c r="A40" s="11">
        <v>8143</v>
      </c>
      <c r="B40" s="30" t="s">
        <v>563</v>
      </c>
      <c r="C40" s="31"/>
      <c r="D40" s="13">
        <f t="shared" si="1"/>
        <v>0</v>
      </c>
      <c r="E40" s="32"/>
      <c r="F40" s="33"/>
    </row>
    <row r="41" spans="1:6" s="29" customFormat="1" ht="28.5" customHeight="1">
      <c r="A41" s="11">
        <v>8150</v>
      </c>
      <c r="B41" s="23" t="s">
        <v>564</v>
      </c>
      <c r="C41" s="34" t="s">
        <v>114</v>
      </c>
      <c r="D41" s="13">
        <f t="shared" si="1"/>
        <v>0</v>
      </c>
      <c r="E41" s="24">
        <f>-SUM(E42:E43)</f>
        <v>0</v>
      </c>
      <c r="F41" s="24">
        <f>F43</f>
        <v>0</v>
      </c>
    </row>
    <row r="42" spans="1:6" ht="13.5">
      <c r="A42" s="11">
        <v>8151</v>
      </c>
      <c r="B42" s="30" t="s">
        <v>558</v>
      </c>
      <c r="C42" s="34"/>
      <c r="D42" s="13">
        <f t="shared" si="1"/>
        <v>0</v>
      </c>
      <c r="E42" s="32"/>
      <c r="F42" s="35" t="s">
        <v>257</v>
      </c>
    </row>
    <row r="43" spans="1:6" ht="13.5">
      <c r="A43" s="11">
        <v>8152</v>
      </c>
      <c r="B43" s="30" t="s">
        <v>565</v>
      </c>
      <c r="C43" s="34"/>
      <c r="D43" s="13">
        <f t="shared" si="1"/>
        <v>0</v>
      </c>
      <c r="E43" s="32"/>
      <c r="F43" s="33"/>
    </row>
    <row r="44" spans="1:6" ht="12" customHeight="1">
      <c r="A44" s="11">
        <v>8160</v>
      </c>
      <c r="B44" s="23" t="s">
        <v>566</v>
      </c>
      <c r="C44" s="34"/>
      <c r="D44" s="13">
        <f>E44+F44</f>
        <v>2223117.4</v>
      </c>
      <c r="E44" s="14">
        <f>E49+E52-E60+E61</f>
        <v>129268.3</v>
      </c>
      <c r="F44" s="14">
        <f>F49+F52-F60+F61</f>
        <v>2093849.1</v>
      </c>
    </row>
    <row r="45" spans="1:6" ht="18" customHeight="1">
      <c r="A45" s="11">
        <v>8161</v>
      </c>
      <c r="B45" s="25" t="s">
        <v>567</v>
      </c>
      <c r="C45" s="34"/>
      <c r="D45" s="13">
        <f t="shared" si="1"/>
        <v>0</v>
      </c>
      <c r="E45" s="7" t="s">
        <v>126</v>
      </c>
      <c r="F45" s="14">
        <f>SUM(F46:F48)</f>
        <v>0</v>
      </c>
    </row>
    <row r="46" spans="1:6" ht="48" customHeight="1">
      <c r="A46" s="11">
        <v>8162</v>
      </c>
      <c r="B46" s="30" t="s">
        <v>568</v>
      </c>
      <c r="C46" s="34" t="s">
        <v>115</v>
      </c>
      <c r="D46" s="13">
        <f t="shared" si="1"/>
        <v>0</v>
      </c>
      <c r="E46" s="26" t="s">
        <v>126</v>
      </c>
      <c r="F46" s="13"/>
    </row>
    <row r="47" spans="1:6" ht="66" customHeight="1">
      <c r="A47" s="36">
        <v>8163</v>
      </c>
      <c r="B47" s="37" t="s">
        <v>569</v>
      </c>
      <c r="C47" s="34" t="s">
        <v>115</v>
      </c>
      <c r="D47" s="13">
        <f t="shared" si="1"/>
        <v>0</v>
      </c>
      <c r="E47" s="7" t="s">
        <v>126</v>
      </c>
      <c r="F47" s="20"/>
    </row>
    <row r="48" spans="1:6" ht="17.25" customHeight="1">
      <c r="A48" s="11">
        <v>8164</v>
      </c>
      <c r="B48" s="30" t="s">
        <v>570</v>
      </c>
      <c r="C48" s="34" t="s">
        <v>116</v>
      </c>
      <c r="D48" s="13">
        <f t="shared" si="1"/>
        <v>0</v>
      </c>
      <c r="E48" s="26" t="s">
        <v>126</v>
      </c>
      <c r="F48" s="13"/>
    </row>
    <row r="49" spans="1:6" ht="14.25">
      <c r="A49" s="11">
        <v>8170</v>
      </c>
      <c r="B49" s="25" t="s">
        <v>571</v>
      </c>
      <c r="C49" s="34"/>
      <c r="D49" s="13">
        <f t="shared" si="1"/>
        <v>0</v>
      </c>
      <c r="E49" s="38">
        <f>SUM(E50:E51)</f>
        <v>0</v>
      </c>
      <c r="F49" s="38">
        <f>SUM(F50:F51)</f>
        <v>0</v>
      </c>
    </row>
    <row r="50" spans="1:6" ht="31.5" customHeight="1">
      <c r="A50" s="11">
        <v>8171</v>
      </c>
      <c r="B50" s="30" t="s">
        <v>588</v>
      </c>
      <c r="C50" s="34" t="s">
        <v>117</v>
      </c>
      <c r="D50" s="13">
        <f t="shared" si="1"/>
        <v>0</v>
      </c>
      <c r="E50" s="39"/>
      <c r="F50" s="13"/>
    </row>
    <row r="51" spans="1:6" ht="13.5">
      <c r="A51" s="11">
        <v>8172</v>
      </c>
      <c r="B51" s="27" t="s">
        <v>572</v>
      </c>
      <c r="C51" s="34" t="s">
        <v>118</v>
      </c>
      <c r="D51" s="13">
        <f t="shared" si="1"/>
        <v>0</v>
      </c>
      <c r="E51" s="39"/>
      <c r="F51" s="13"/>
    </row>
    <row r="52" spans="1:6" ht="39" customHeight="1">
      <c r="A52" s="40">
        <v>8190</v>
      </c>
      <c r="B52" s="25" t="s">
        <v>573</v>
      </c>
      <c r="C52" s="11"/>
      <c r="D52" s="41">
        <f>E52+F52</f>
        <v>2223117.4</v>
      </c>
      <c r="E52" s="42">
        <f>E53-E55</f>
        <v>129268.3</v>
      </c>
      <c r="F52" s="42">
        <f>F56</f>
        <v>2093849.1</v>
      </c>
    </row>
    <row r="53" spans="1:6" ht="27.75" customHeight="1">
      <c r="A53" s="36">
        <v>8191</v>
      </c>
      <c r="B53" s="43" t="s">
        <v>574</v>
      </c>
      <c r="C53" s="44">
        <v>9320</v>
      </c>
      <c r="D53" s="41">
        <f>E53</f>
        <v>129268.3</v>
      </c>
      <c r="E53" s="45">
        <f>E54+E55</f>
        <v>129268.3</v>
      </c>
      <c r="F53" s="17" t="s">
        <v>257</v>
      </c>
    </row>
    <row r="54" spans="1:6" ht="40.5" customHeight="1">
      <c r="A54" s="36">
        <v>8192</v>
      </c>
      <c r="B54" s="30" t="s">
        <v>575</v>
      </c>
      <c r="C54" s="11"/>
      <c r="D54" s="41">
        <f t="shared" si="1"/>
        <v>129268.3</v>
      </c>
      <c r="E54" s="46">
        <v>129268.3</v>
      </c>
      <c r="F54" s="26" t="s">
        <v>126</v>
      </c>
    </row>
    <row r="55" spans="1:6" ht="23.25" customHeight="1">
      <c r="A55" s="36">
        <v>8193</v>
      </c>
      <c r="B55" s="30" t="s">
        <v>576</v>
      </c>
      <c r="C55" s="11"/>
      <c r="D55" s="41">
        <f t="shared" si="1"/>
        <v>0</v>
      </c>
      <c r="E55" s="47">
        <v>0</v>
      </c>
      <c r="F55" s="26" t="s">
        <v>257</v>
      </c>
    </row>
    <row r="56" spans="1:6" ht="41.25" customHeight="1">
      <c r="A56" s="36">
        <v>8194</v>
      </c>
      <c r="B56" s="30" t="s">
        <v>577</v>
      </c>
      <c r="C56" s="48">
        <v>9330</v>
      </c>
      <c r="D56" s="41">
        <f>SUM(E57:F58)</f>
        <v>2093849.1</v>
      </c>
      <c r="E56" s="26" t="s">
        <v>126</v>
      </c>
      <c r="F56" s="41">
        <f>SUM(F57:F58)</f>
        <v>2093849.1</v>
      </c>
    </row>
    <row r="57" spans="1:6" ht="41.25" customHeight="1">
      <c r="A57" s="36">
        <v>8195</v>
      </c>
      <c r="B57" s="30" t="s">
        <v>578</v>
      </c>
      <c r="C57" s="48"/>
      <c r="D57" s="41">
        <f t="shared" si="1"/>
        <v>2093849.1</v>
      </c>
      <c r="E57" s="26" t="s">
        <v>126</v>
      </c>
      <c r="F57" s="46">
        <v>2093849.1</v>
      </c>
    </row>
    <row r="58" spans="1:6" ht="38.25" customHeight="1">
      <c r="A58" s="36">
        <v>8196</v>
      </c>
      <c r="B58" s="30" t="s">
        <v>579</v>
      </c>
      <c r="C58" s="48"/>
      <c r="D58" s="41">
        <f t="shared" si="1"/>
        <v>0</v>
      </c>
      <c r="E58" s="26" t="s">
        <v>126</v>
      </c>
      <c r="F58" s="46">
        <v>0</v>
      </c>
    </row>
    <row r="59" spans="1:6" ht="26.25" customHeight="1">
      <c r="A59" s="36">
        <v>8197</v>
      </c>
      <c r="B59" s="25" t="s">
        <v>580</v>
      </c>
      <c r="C59" s="49"/>
      <c r="D59" s="26" t="s">
        <v>126</v>
      </c>
      <c r="E59" s="26" t="s">
        <v>126</v>
      </c>
      <c r="F59" s="26" t="s">
        <v>126</v>
      </c>
    </row>
    <row r="60" spans="1:6" ht="39.75" customHeight="1">
      <c r="A60" s="36">
        <v>8198</v>
      </c>
      <c r="B60" s="25" t="s">
        <v>581</v>
      </c>
      <c r="C60" s="49"/>
      <c r="D60" s="26" t="s">
        <v>126</v>
      </c>
      <c r="E60" s="50"/>
      <c r="F60" s="50"/>
    </row>
    <row r="61" spans="1:6" ht="28.5" customHeight="1">
      <c r="A61" s="36">
        <v>8199</v>
      </c>
      <c r="B61" s="25" t="s">
        <v>582</v>
      </c>
      <c r="C61" s="49"/>
      <c r="D61" s="51">
        <f t="shared" si="1"/>
        <v>0</v>
      </c>
      <c r="E61" s="24">
        <v>0</v>
      </c>
      <c r="F61" s="24">
        <f>F62</f>
        <v>0</v>
      </c>
    </row>
    <row r="62" spans="1:6" ht="33" customHeight="1">
      <c r="A62" s="36" t="s">
        <v>101</v>
      </c>
      <c r="B62" s="30" t="s">
        <v>583</v>
      </c>
      <c r="C62" s="49"/>
      <c r="D62" s="51">
        <f t="shared" si="1"/>
        <v>0</v>
      </c>
      <c r="E62" s="26" t="s">
        <v>126</v>
      </c>
      <c r="F62" s="13">
        <v>0</v>
      </c>
    </row>
    <row r="63" spans="1:6" ht="12.75" customHeight="1">
      <c r="A63" s="22">
        <v>8200</v>
      </c>
      <c r="B63" s="18" t="s">
        <v>584</v>
      </c>
      <c r="C63" s="11"/>
      <c r="D63" s="13">
        <f t="shared" si="1"/>
        <v>0</v>
      </c>
      <c r="E63" s="14">
        <f>SUM(E64)</f>
        <v>0</v>
      </c>
      <c r="F63" s="14">
        <f>SUM(F64)</f>
        <v>0</v>
      </c>
    </row>
    <row r="64" spans="1:6" ht="13.5" customHeight="1">
      <c r="A64" s="22">
        <v>8210</v>
      </c>
      <c r="B64" s="52" t="s">
        <v>585</v>
      </c>
      <c r="C64" s="11"/>
      <c r="D64" s="13">
        <f t="shared" si="1"/>
        <v>0</v>
      </c>
      <c r="E64" s="14">
        <f>E68</f>
        <v>0</v>
      </c>
      <c r="F64" s="14">
        <f>SUM(F65+F68)</f>
        <v>0</v>
      </c>
    </row>
    <row r="65" spans="1:6" ht="20.25" customHeight="1">
      <c r="A65" s="22">
        <v>8211</v>
      </c>
      <c r="B65" s="25" t="s">
        <v>586</v>
      </c>
      <c r="C65" s="11"/>
      <c r="D65" s="13">
        <f t="shared" si="1"/>
        <v>0</v>
      </c>
      <c r="E65" s="26" t="s">
        <v>126</v>
      </c>
      <c r="F65" s="14">
        <f>SUM(F66:F67)</f>
        <v>0</v>
      </c>
    </row>
    <row r="66" spans="1:6" ht="13.5">
      <c r="A66" s="22">
        <v>8212</v>
      </c>
      <c r="B66" s="27" t="s">
        <v>550</v>
      </c>
      <c r="C66" s="34" t="s">
        <v>104</v>
      </c>
      <c r="D66" s="13">
        <f t="shared" si="1"/>
        <v>0</v>
      </c>
      <c r="E66" s="26" t="s">
        <v>126</v>
      </c>
      <c r="F66" s="13"/>
    </row>
    <row r="67" spans="1:6" ht="13.5">
      <c r="A67" s="22">
        <v>8213</v>
      </c>
      <c r="B67" s="27" t="s">
        <v>551</v>
      </c>
      <c r="C67" s="34" t="s">
        <v>105</v>
      </c>
      <c r="D67" s="13">
        <f t="shared" si="1"/>
        <v>0</v>
      </c>
      <c r="E67" s="26" t="s">
        <v>126</v>
      </c>
      <c r="F67" s="13"/>
    </row>
    <row r="68" spans="1:6" ht="40.5" customHeight="1">
      <c r="A68" s="22">
        <v>8220</v>
      </c>
      <c r="B68" s="25" t="s">
        <v>587</v>
      </c>
      <c r="C68" s="11"/>
      <c r="D68" s="13">
        <f t="shared" si="1"/>
        <v>0</v>
      </c>
      <c r="E68" s="13"/>
      <c r="F68" s="14">
        <v>0</v>
      </c>
    </row>
    <row r="69" spans="1:6" ht="13.5" hidden="1">
      <c r="A69" s="22">
        <v>8221</v>
      </c>
      <c r="B69" s="25" t="s">
        <v>370</v>
      </c>
      <c r="C69" s="11"/>
      <c r="D69" s="13">
        <f t="shared" si="1"/>
        <v>0</v>
      </c>
      <c r="E69" s="26" t="s">
        <v>126</v>
      </c>
      <c r="F69" s="14">
        <f>SUM(F70:F71)</f>
        <v>0</v>
      </c>
    </row>
    <row r="70" spans="1:6" ht="13.5" hidden="1">
      <c r="A70" s="11">
        <v>8222</v>
      </c>
      <c r="B70" s="30" t="s">
        <v>108</v>
      </c>
      <c r="C70" s="34" t="s">
        <v>106</v>
      </c>
      <c r="D70" s="13">
        <f t="shared" si="1"/>
        <v>0</v>
      </c>
      <c r="E70" s="26" t="s">
        <v>126</v>
      </c>
      <c r="F70" s="13"/>
    </row>
    <row r="71" spans="1:6" ht="13.5" hidden="1">
      <c r="A71" s="11">
        <v>8230</v>
      </c>
      <c r="B71" s="30" t="s">
        <v>109</v>
      </c>
      <c r="C71" s="34" t="s">
        <v>107</v>
      </c>
      <c r="D71" s="13">
        <f t="shared" si="1"/>
        <v>0</v>
      </c>
      <c r="E71" s="26" t="s">
        <v>126</v>
      </c>
      <c r="F71" s="13"/>
    </row>
    <row r="72" spans="1:6" ht="13.5" hidden="1">
      <c r="A72" s="11">
        <v>8240</v>
      </c>
      <c r="B72" s="25" t="s">
        <v>369</v>
      </c>
      <c r="C72" s="11"/>
      <c r="D72" s="13">
        <f t="shared" si="1"/>
        <v>0</v>
      </c>
      <c r="E72" s="13"/>
      <c r="F72" s="14">
        <f>SUM(F73:F74)</f>
        <v>0</v>
      </c>
    </row>
    <row r="73" spans="1:6" ht="13.5" hidden="1">
      <c r="A73" s="11">
        <v>8241</v>
      </c>
      <c r="B73" s="30" t="s">
        <v>119</v>
      </c>
      <c r="C73" s="34" t="s">
        <v>106</v>
      </c>
      <c r="D73" s="13">
        <f t="shared" si="1"/>
        <v>0</v>
      </c>
      <c r="E73" s="13"/>
      <c r="F73" s="13"/>
    </row>
    <row r="74" spans="1:6" ht="13.5" hidden="1">
      <c r="A74" s="11">
        <v>8250</v>
      </c>
      <c r="B74" s="30" t="s">
        <v>110</v>
      </c>
      <c r="C74" s="34" t="s">
        <v>107</v>
      </c>
      <c r="D74" s="13">
        <f t="shared" si="1"/>
        <v>0</v>
      </c>
      <c r="E74" s="32"/>
      <c r="F74" s="13"/>
    </row>
    <row r="75" spans="2:3" ht="13.5">
      <c r="B75" s="53"/>
      <c r="C75" s="54"/>
    </row>
    <row r="76" spans="2:3" ht="13.5">
      <c r="B76" s="53"/>
      <c r="C76" s="54"/>
    </row>
    <row r="77" spans="2:3" ht="13.5">
      <c r="B77" s="53"/>
      <c r="C77" s="54"/>
    </row>
    <row r="78" spans="2:3" ht="13.5">
      <c r="B78" s="53"/>
      <c r="C78" s="54"/>
    </row>
    <row r="79" spans="2:3" ht="13.5">
      <c r="B79" s="53"/>
      <c r="C79" s="54"/>
    </row>
    <row r="80" spans="2:3" ht="13.5">
      <c r="B80" s="53"/>
      <c r="C80" s="54"/>
    </row>
    <row r="81" spans="2:3" ht="13.5">
      <c r="B81" s="53"/>
      <c r="C81" s="54"/>
    </row>
    <row r="82" spans="2:3" ht="13.5">
      <c r="B82" s="53"/>
      <c r="C82" s="54"/>
    </row>
    <row r="83" spans="2:3" ht="13.5">
      <c r="B83" s="53"/>
      <c r="C83" s="54"/>
    </row>
    <row r="84" ht="13.5">
      <c r="B84" s="55"/>
    </row>
    <row r="85" ht="13.5">
      <c r="B85" s="55"/>
    </row>
    <row r="86" ht="13.5">
      <c r="B86" s="55"/>
    </row>
    <row r="87" ht="13.5">
      <c r="B87" s="55"/>
    </row>
    <row r="88" ht="13.5">
      <c r="B88" s="55"/>
    </row>
    <row r="89" ht="13.5">
      <c r="B89" s="55"/>
    </row>
    <row r="90" ht="13.5">
      <c r="B90" s="55"/>
    </row>
    <row r="91" ht="13.5">
      <c r="B91" s="55"/>
    </row>
    <row r="92" ht="13.5">
      <c r="B92" s="55"/>
    </row>
    <row r="93" ht="13.5">
      <c r="B93" s="55"/>
    </row>
    <row r="94" ht="13.5">
      <c r="B94" s="55"/>
    </row>
    <row r="95" ht="13.5">
      <c r="B95" s="55"/>
    </row>
    <row r="96" ht="13.5">
      <c r="B96" s="55"/>
    </row>
    <row r="97" ht="13.5">
      <c r="B97" s="55"/>
    </row>
    <row r="98" ht="13.5">
      <c r="B98" s="55"/>
    </row>
    <row r="99" ht="13.5">
      <c r="B99" s="55"/>
    </row>
    <row r="100" ht="13.5">
      <c r="B100" s="55"/>
    </row>
    <row r="101" ht="13.5">
      <c r="B101" s="55"/>
    </row>
    <row r="102" ht="13.5">
      <c r="B102" s="55"/>
    </row>
    <row r="103" ht="13.5">
      <c r="B103" s="55"/>
    </row>
    <row r="104" ht="13.5">
      <c r="B104" s="55"/>
    </row>
    <row r="105" ht="13.5">
      <c r="B105" s="55"/>
    </row>
    <row r="106" ht="13.5">
      <c r="B106" s="55"/>
    </row>
    <row r="107" ht="13.5">
      <c r="B107" s="55"/>
    </row>
    <row r="108" ht="13.5">
      <c r="B108" s="55"/>
    </row>
    <row r="109" ht="13.5">
      <c r="B109" s="55"/>
    </row>
    <row r="110" ht="13.5">
      <c r="B110" s="55"/>
    </row>
    <row r="111" ht="13.5">
      <c r="B111" s="55"/>
    </row>
    <row r="112" ht="13.5">
      <c r="B112" s="55"/>
    </row>
    <row r="113" ht="13.5">
      <c r="B113" s="55"/>
    </row>
    <row r="114" ht="13.5">
      <c r="B114" s="55"/>
    </row>
    <row r="115" ht="13.5">
      <c r="B115" s="55"/>
    </row>
    <row r="116" ht="13.5">
      <c r="B116" s="55"/>
    </row>
    <row r="117" ht="13.5">
      <c r="B117" s="55"/>
    </row>
    <row r="118" ht="13.5">
      <c r="B118" s="55"/>
    </row>
    <row r="119" ht="13.5">
      <c r="B119" s="55"/>
    </row>
    <row r="120" ht="13.5">
      <c r="B120" s="55"/>
    </row>
    <row r="121" ht="13.5">
      <c r="B121" s="55"/>
    </row>
    <row r="122" ht="13.5">
      <c r="B122" s="55"/>
    </row>
    <row r="123" ht="13.5">
      <c r="B123" s="55"/>
    </row>
    <row r="124" ht="13.5">
      <c r="B124" s="55"/>
    </row>
    <row r="125" ht="13.5">
      <c r="B125" s="55"/>
    </row>
    <row r="126" ht="13.5">
      <c r="B126" s="55"/>
    </row>
    <row r="127" ht="13.5">
      <c r="B127" s="55"/>
    </row>
    <row r="128" ht="13.5">
      <c r="B128" s="55"/>
    </row>
    <row r="129" ht="13.5">
      <c r="B129" s="55"/>
    </row>
    <row r="130" ht="13.5">
      <c r="B130" s="55"/>
    </row>
    <row r="131" ht="13.5">
      <c r="B131" s="55"/>
    </row>
    <row r="132" ht="13.5">
      <c r="B132" s="55"/>
    </row>
    <row r="133" ht="13.5">
      <c r="B133" s="55"/>
    </row>
    <row r="134" ht="13.5">
      <c r="B134" s="55"/>
    </row>
    <row r="135" ht="13.5">
      <c r="B135" s="55"/>
    </row>
    <row r="136" ht="13.5">
      <c r="B136" s="55"/>
    </row>
    <row r="137" ht="13.5">
      <c r="B137" s="55"/>
    </row>
    <row r="138" ht="13.5">
      <c r="B138" s="55"/>
    </row>
    <row r="139" ht="13.5">
      <c r="B139" s="55"/>
    </row>
    <row r="140" ht="13.5">
      <c r="B140" s="55"/>
    </row>
    <row r="141" ht="13.5">
      <c r="B141" s="55"/>
    </row>
    <row r="142" ht="13.5">
      <c r="B142" s="55"/>
    </row>
    <row r="143" ht="13.5">
      <c r="B143" s="55"/>
    </row>
    <row r="144" ht="13.5">
      <c r="B144" s="55"/>
    </row>
    <row r="145" ht="13.5">
      <c r="B145" s="55"/>
    </row>
    <row r="146" ht="13.5">
      <c r="B146" s="55"/>
    </row>
    <row r="147" ht="13.5">
      <c r="B147" s="55"/>
    </row>
    <row r="148" ht="13.5">
      <c r="B148" s="55"/>
    </row>
    <row r="149" ht="13.5">
      <c r="B149" s="55"/>
    </row>
    <row r="150" ht="13.5">
      <c r="B150" s="55"/>
    </row>
    <row r="151" ht="13.5">
      <c r="B151" s="55"/>
    </row>
    <row r="152" ht="13.5">
      <c r="B152" s="55"/>
    </row>
    <row r="153" ht="13.5">
      <c r="B153" s="55"/>
    </row>
    <row r="154" ht="13.5">
      <c r="B154" s="55"/>
    </row>
    <row r="155" ht="13.5">
      <c r="B155" s="55"/>
    </row>
    <row r="156" ht="13.5">
      <c r="B156" s="55"/>
    </row>
    <row r="157" ht="13.5">
      <c r="B157" s="55"/>
    </row>
    <row r="158" ht="13.5">
      <c r="B158" s="55"/>
    </row>
    <row r="159" ht="13.5">
      <c r="B159" s="55"/>
    </row>
    <row r="160" ht="13.5">
      <c r="B160" s="55"/>
    </row>
    <row r="161" ht="13.5">
      <c r="B161" s="55"/>
    </row>
    <row r="162" ht="13.5">
      <c r="B162" s="55"/>
    </row>
    <row r="163" ht="13.5">
      <c r="B163" s="55"/>
    </row>
    <row r="164" ht="13.5">
      <c r="B164" s="55"/>
    </row>
    <row r="165" ht="13.5">
      <c r="B165" s="55"/>
    </row>
    <row r="166" ht="13.5">
      <c r="B166" s="55"/>
    </row>
    <row r="167" ht="13.5">
      <c r="B167" s="55"/>
    </row>
    <row r="168" ht="13.5">
      <c r="B168" s="55"/>
    </row>
    <row r="169" ht="13.5">
      <c r="B169" s="55"/>
    </row>
    <row r="170" ht="13.5">
      <c r="B170" s="55"/>
    </row>
    <row r="171" ht="13.5">
      <c r="B171" s="55"/>
    </row>
    <row r="172" ht="13.5">
      <c r="B172" s="55"/>
    </row>
    <row r="173" ht="13.5">
      <c r="B173" s="55"/>
    </row>
    <row r="174" ht="13.5">
      <c r="B174" s="55"/>
    </row>
    <row r="175" ht="13.5">
      <c r="B175" s="55"/>
    </row>
    <row r="176" ht="13.5">
      <c r="B176" s="55"/>
    </row>
    <row r="177" ht="13.5">
      <c r="B177" s="55"/>
    </row>
    <row r="178" ht="13.5">
      <c r="B178" s="55"/>
    </row>
    <row r="179" ht="13.5">
      <c r="B179" s="55"/>
    </row>
    <row r="180" ht="13.5">
      <c r="B180" s="55"/>
    </row>
    <row r="181" ht="13.5">
      <c r="B181" s="55"/>
    </row>
    <row r="182" ht="13.5">
      <c r="B182" s="55"/>
    </row>
    <row r="183" ht="13.5">
      <c r="B183" s="55"/>
    </row>
    <row r="184" ht="13.5">
      <c r="B184" s="55"/>
    </row>
    <row r="185" ht="13.5">
      <c r="B185" s="55"/>
    </row>
    <row r="186" ht="13.5">
      <c r="B186" s="55"/>
    </row>
    <row r="187" ht="13.5">
      <c r="B187" s="55"/>
    </row>
    <row r="188" ht="13.5">
      <c r="B188" s="55"/>
    </row>
    <row r="189" ht="13.5">
      <c r="B189" s="55"/>
    </row>
    <row r="190" ht="13.5">
      <c r="B190" s="55"/>
    </row>
    <row r="191" ht="13.5">
      <c r="B191" s="55"/>
    </row>
    <row r="192" ht="13.5">
      <c r="B192" s="55"/>
    </row>
    <row r="193" ht="13.5">
      <c r="B193" s="55"/>
    </row>
    <row r="194" ht="13.5">
      <c r="B194" s="55"/>
    </row>
    <row r="195" ht="13.5">
      <c r="B195" s="55"/>
    </row>
    <row r="196" ht="13.5">
      <c r="B196" s="55"/>
    </row>
    <row r="197" ht="13.5">
      <c r="B197" s="55"/>
    </row>
    <row r="198" ht="13.5">
      <c r="B198" s="55"/>
    </row>
    <row r="199" ht="13.5">
      <c r="B199" s="55"/>
    </row>
    <row r="200" ht="13.5">
      <c r="B200" s="55"/>
    </row>
    <row r="201" ht="13.5">
      <c r="B201" s="55"/>
    </row>
    <row r="202" ht="13.5">
      <c r="B202" s="55"/>
    </row>
    <row r="203" ht="13.5">
      <c r="B203" s="55"/>
    </row>
    <row r="204" ht="13.5">
      <c r="B204" s="55"/>
    </row>
    <row r="205" ht="13.5">
      <c r="B205" s="55"/>
    </row>
    <row r="206" ht="13.5">
      <c r="B206" s="55"/>
    </row>
    <row r="207" ht="13.5">
      <c r="B207" s="55"/>
    </row>
    <row r="208" ht="13.5">
      <c r="B208" s="55"/>
    </row>
    <row r="209" ht="13.5">
      <c r="B209" s="55"/>
    </row>
    <row r="210" ht="13.5">
      <c r="B210" s="55"/>
    </row>
    <row r="211" ht="13.5">
      <c r="B211" s="55"/>
    </row>
    <row r="212" ht="13.5">
      <c r="B212" s="55"/>
    </row>
    <row r="213" ht="13.5">
      <c r="B213" s="55"/>
    </row>
    <row r="214" ht="13.5">
      <c r="B214" s="55"/>
    </row>
    <row r="215" ht="13.5">
      <c r="B215" s="55"/>
    </row>
    <row r="216" ht="13.5">
      <c r="B216" s="55"/>
    </row>
    <row r="217" ht="13.5">
      <c r="B217" s="55"/>
    </row>
    <row r="218" ht="13.5">
      <c r="B218" s="55"/>
    </row>
    <row r="219" ht="13.5">
      <c r="B219" s="55"/>
    </row>
    <row r="220" ht="13.5">
      <c r="B220" s="55"/>
    </row>
    <row r="221" ht="13.5">
      <c r="B221" s="55"/>
    </row>
    <row r="222" ht="13.5">
      <c r="B222" s="55"/>
    </row>
    <row r="223" ht="13.5">
      <c r="B223" s="55"/>
    </row>
    <row r="224" ht="13.5">
      <c r="B224" s="55"/>
    </row>
    <row r="225" ht="13.5">
      <c r="B225" s="55"/>
    </row>
    <row r="226" ht="13.5">
      <c r="B226" s="55"/>
    </row>
    <row r="227" ht="13.5">
      <c r="B227" s="55"/>
    </row>
    <row r="228" ht="13.5">
      <c r="B228" s="55"/>
    </row>
    <row r="229" ht="13.5">
      <c r="B229" s="55"/>
    </row>
    <row r="230" ht="13.5">
      <c r="B230" s="55"/>
    </row>
    <row r="231" ht="13.5">
      <c r="B231" s="55"/>
    </row>
    <row r="232" ht="13.5">
      <c r="B232" s="55"/>
    </row>
    <row r="233" ht="13.5">
      <c r="B233" s="55"/>
    </row>
    <row r="234" ht="13.5">
      <c r="B234" s="55"/>
    </row>
    <row r="235" ht="13.5">
      <c r="B235" s="55"/>
    </row>
    <row r="236" ht="13.5">
      <c r="B236" s="55"/>
    </row>
    <row r="237" ht="13.5">
      <c r="B237" s="55"/>
    </row>
    <row r="238" ht="13.5">
      <c r="B238" s="55"/>
    </row>
    <row r="239" ht="13.5">
      <c r="B239" s="55"/>
    </row>
    <row r="240" ht="13.5">
      <c r="B240" s="55"/>
    </row>
    <row r="241" ht="13.5">
      <c r="B241" s="55"/>
    </row>
    <row r="242" ht="13.5">
      <c r="B242" s="55"/>
    </row>
    <row r="243" ht="13.5">
      <c r="B243" s="55"/>
    </row>
    <row r="244" ht="13.5">
      <c r="B244" s="55"/>
    </row>
    <row r="245" ht="13.5">
      <c r="B245" s="55"/>
    </row>
    <row r="246" ht="13.5">
      <c r="B246" s="55"/>
    </row>
  </sheetData>
  <sheetProtection/>
  <mergeCells count="17">
    <mergeCell ref="A1:E1"/>
    <mergeCell ref="A4:E4"/>
    <mergeCell ref="B7:B8"/>
    <mergeCell ref="A7:A8"/>
    <mergeCell ref="D20:D21"/>
    <mergeCell ref="C7:C8"/>
    <mergeCell ref="A17:F17"/>
    <mergeCell ref="E20:F20"/>
    <mergeCell ref="D7:E7"/>
    <mergeCell ref="A20:A21"/>
    <mergeCell ref="D2:F2"/>
    <mergeCell ref="D15:F15"/>
    <mergeCell ref="E19:F19"/>
    <mergeCell ref="C20:C21"/>
    <mergeCell ref="B20:B21"/>
    <mergeCell ref="D3:F3"/>
    <mergeCell ref="D16:F16"/>
  </mergeCells>
  <printOptions/>
  <pageMargins left="0.25" right="0.25" top="0.75" bottom="0.75" header="0.3" footer="0.3"/>
  <pageSetup firstPageNumber="21" useFirstPageNumber="1" horizontalDpi="600" verticalDpi="600" orientation="portrait" paperSize="9" r:id="rId1"/>
  <headerFooter alignWithMargins="0">
    <oddFooter>&amp;CPage &amp;P&amp;RBudge-2024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60"/>
  <sheetViews>
    <sheetView showGridLines="0" tabSelected="1" zoomScale="130" zoomScaleNormal="130" zoomScalePageLayoutView="0" workbookViewId="0" topLeftCell="A1">
      <selection activeCell="H273" sqref="H273"/>
    </sheetView>
  </sheetViews>
  <sheetFormatPr defaultColWidth="9.140625" defaultRowHeight="12.75"/>
  <cols>
    <col min="1" max="1" width="6.57421875" style="162" customWidth="1"/>
    <col min="2" max="2" width="6.421875" style="165" customWidth="1"/>
    <col min="3" max="3" width="6.28125" style="208" customWidth="1"/>
    <col min="4" max="4" width="5.7109375" style="206" customWidth="1"/>
    <col min="5" max="5" width="46.7109375" style="167" customWidth="1"/>
    <col min="6" max="6" width="47.57421875" style="168" hidden="1" customWidth="1"/>
    <col min="7" max="7" width="11.57421875" style="162" customWidth="1"/>
    <col min="8" max="8" width="10.140625" style="162" customWidth="1"/>
    <col min="9" max="9" width="9.57421875" style="162" bestFit="1" customWidth="1"/>
    <col min="10" max="10" width="14.28125" style="162" customWidth="1"/>
    <col min="11" max="16384" width="9.140625" style="162" customWidth="1"/>
  </cols>
  <sheetData>
    <row r="1" spans="1:9" ht="12.75">
      <c r="A1" s="514" t="s">
        <v>1026</v>
      </c>
      <c r="B1" s="514"/>
      <c r="C1" s="514"/>
      <c r="D1" s="514"/>
      <c r="E1" s="514"/>
      <c r="F1" s="514"/>
      <c r="G1" s="514"/>
      <c r="H1" s="514"/>
      <c r="I1" s="514"/>
    </row>
    <row r="2" spans="1:9" ht="31.5" customHeight="1">
      <c r="A2" s="163"/>
      <c r="B2" s="163"/>
      <c r="C2" s="163"/>
      <c r="D2" s="234"/>
      <c r="E2" s="163"/>
      <c r="F2" s="163"/>
      <c r="G2" s="495" t="s">
        <v>1042</v>
      </c>
      <c r="H2" s="495"/>
      <c r="I2" s="495"/>
    </row>
    <row r="3" spans="1:9" ht="35.25" customHeight="1">
      <c r="A3" s="291"/>
      <c r="B3" s="291"/>
      <c r="C3" s="291"/>
      <c r="D3" s="234"/>
      <c r="E3" s="291"/>
      <c r="F3" s="291"/>
      <c r="G3" s="495" t="s">
        <v>1044</v>
      </c>
      <c r="H3" s="495"/>
      <c r="I3" s="495"/>
    </row>
    <row r="4" spans="1:9" ht="36" customHeight="1">
      <c r="A4" s="521" t="s">
        <v>1025</v>
      </c>
      <c r="B4" s="521"/>
      <c r="C4" s="521"/>
      <c r="D4" s="521"/>
      <c r="E4" s="521"/>
      <c r="F4" s="521"/>
      <c r="G4" s="521"/>
      <c r="H4" s="521"/>
      <c r="I4" s="521"/>
    </row>
    <row r="5" spans="1:9" ht="3.75" customHeight="1" hidden="1">
      <c r="A5" s="164"/>
      <c r="B5" s="164"/>
      <c r="C5" s="164"/>
      <c r="D5" s="235"/>
      <c r="E5" s="164"/>
      <c r="F5" s="164"/>
      <c r="G5" s="164"/>
      <c r="H5" s="164"/>
      <c r="I5" s="164"/>
    </row>
    <row r="6" spans="3:9" ht="12.75">
      <c r="C6" s="166"/>
      <c r="H6" s="474" t="s">
        <v>534</v>
      </c>
      <c r="I6" s="474"/>
    </row>
    <row r="7" spans="1:9" s="169" customFormat="1" ht="12" customHeight="1">
      <c r="A7" s="515" t="s">
        <v>536</v>
      </c>
      <c r="B7" s="519" t="s">
        <v>538</v>
      </c>
      <c r="C7" s="519" t="s">
        <v>537</v>
      </c>
      <c r="D7" s="510" t="s">
        <v>537</v>
      </c>
      <c r="E7" s="517" t="s">
        <v>963</v>
      </c>
      <c r="F7" s="519" t="s">
        <v>255</v>
      </c>
      <c r="G7" s="516" t="s">
        <v>990</v>
      </c>
      <c r="H7" s="512" t="s">
        <v>520</v>
      </c>
      <c r="I7" s="513"/>
    </row>
    <row r="8" spans="1:9" s="164" customFormat="1" ht="48" customHeight="1">
      <c r="A8" s="516"/>
      <c r="B8" s="516"/>
      <c r="C8" s="516"/>
      <c r="D8" s="511"/>
      <c r="E8" s="518"/>
      <c r="F8" s="519"/>
      <c r="G8" s="520"/>
      <c r="H8" s="170" t="s">
        <v>521</v>
      </c>
      <c r="I8" s="170" t="s">
        <v>522</v>
      </c>
    </row>
    <row r="9" spans="1:9" s="164" customFormat="1" ht="12.75">
      <c r="A9" s="171">
        <v>1</v>
      </c>
      <c r="B9" s="171">
        <v>2</v>
      </c>
      <c r="C9" s="171">
        <v>3</v>
      </c>
      <c r="D9" s="171">
        <v>4</v>
      </c>
      <c r="E9" s="171" t="s">
        <v>405</v>
      </c>
      <c r="F9" s="171"/>
      <c r="G9" s="171">
        <v>6</v>
      </c>
      <c r="H9" s="171">
        <v>7</v>
      </c>
      <c r="I9" s="171">
        <v>8</v>
      </c>
    </row>
    <row r="10" spans="1:9" s="174" customFormat="1" ht="51" customHeight="1">
      <c r="A10" s="223">
        <v>2000</v>
      </c>
      <c r="B10" s="225" t="s">
        <v>256</v>
      </c>
      <c r="C10" s="226" t="s">
        <v>257</v>
      </c>
      <c r="D10" s="225" t="s">
        <v>257</v>
      </c>
      <c r="E10" s="221" t="s">
        <v>589</v>
      </c>
      <c r="F10" s="227"/>
      <c r="G10" s="191">
        <f>SUM(H10:I10)</f>
        <v>2869894.1</v>
      </c>
      <c r="H10" s="228">
        <f>SUM(H11+H92+H114+H152+H262+H293+H331+H384+H455+H513+H553)</f>
        <v>776045</v>
      </c>
      <c r="I10" s="228">
        <f>SUM(I11+I152+I262+I293+I384+I455+I331)</f>
        <v>2093849.1</v>
      </c>
    </row>
    <row r="11" spans="1:9" s="179" customFormat="1" ht="51">
      <c r="A11" s="218">
        <v>2100</v>
      </c>
      <c r="B11" s="219" t="s">
        <v>145</v>
      </c>
      <c r="C11" s="220">
        <v>0</v>
      </c>
      <c r="D11" s="219">
        <v>0</v>
      </c>
      <c r="E11" s="221" t="s">
        <v>590</v>
      </c>
      <c r="F11" s="224" t="s">
        <v>258</v>
      </c>
      <c r="G11" s="191">
        <f>SUM(H11:I11)</f>
        <v>539929.4</v>
      </c>
      <c r="H11" s="191">
        <f>SUM(H12,H45,H52,H64,H68,H72,H81,H85)</f>
        <v>340929.4</v>
      </c>
      <c r="I11" s="191">
        <f>SUM(I12,I45,I52,I64,I68,I72,I81,I85)</f>
        <v>199000</v>
      </c>
    </row>
    <row r="12" spans="1:9" s="182" customFormat="1" ht="27">
      <c r="A12" s="180">
        <v>2110</v>
      </c>
      <c r="B12" s="176" t="s">
        <v>145</v>
      </c>
      <c r="C12" s="177">
        <v>1</v>
      </c>
      <c r="D12" s="176">
        <v>0</v>
      </c>
      <c r="E12" s="211" t="s">
        <v>591</v>
      </c>
      <c r="F12" s="181" t="s">
        <v>259</v>
      </c>
      <c r="G12" s="172">
        <f>H12+I12</f>
        <v>399489.4</v>
      </c>
      <c r="H12" s="173">
        <f>SUM(H13+H38+H41)</f>
        <v>304489.4</v>
      </c>
      <c r="I12" s="173">
        <f>SUM(I13)</f>
        <v>95000</v>
      </c>
    </row>
    <row r="13" spans="1:9" ht="12.75">
      <c r="A13" s="180">
        <v>2111</v>
      </c>
      <c r="B13" s="176" t="s">
        <v>145</v>
      </c>
      <c r="C13" s="177">
        <v>1</v>
      </c>
      <c r="D13" s="176">
        <v>1</v>
      </c>
      <c r="E13" s="183" t="s">
        <v>592</v>
      </c>
      <c r="F13" s="184" t="s">
        <v>260</v>
      </c>
      <c r="G13" s="172">
        <f>H13+I13</f>
        <v>397489.4</v>
      </c>
      <c r="H13" s="172">
        <f>SUM(H15:H32)</f>
        <v>302489.4</v>
      </c>
      <c r="I13" s="172">
        <f>SUM(I15:I37)</f>
        <v>95000</v>
      </c>
    </row>
    <row r="14" spans="1:9" ht="16.5">
      <c r="A14" s="180"/>
      <c r="B14" s="176"/>
      <c r="C14" s="177"/>
      <c r="D14" s="176"/>
      <c r="E14" s="210" t="s">
        <v>964</v>
      </c>
      <c r="F14" s="184"/>
      <c r="G14" s="172">
        <f>H14</f>
        <v>0</v>
      </c>
      <c r="H14" s="172"/>
      <c r="I14" s="172"/>
    </row>
    <row r="15" spans="1:9" ht="12.75">
      <c r="A15" s="180"/>
      <c r="B15" s="176"/>
      <c r="C15" s="177"/>
      <c r="D15" s="176">
        <v>4111</v>
      </c>
      <c r="E15" s="185" t="s">
        <v>803</v>
      </c>
      <c r="F15" s="184"/>
      <c r="G15" s="172">
        <f>H15+I15</f>
        <v>216644.1</v>
      </c>
      <c r="H15" s="172">
        <v>216644.1</v>
      </c>
      <c r="I15" s="161"/>
    </row>
    <row r="16" spans="1:9" ht="25.5">
      <c r="A16" s="180"/>
      <c r="B16" s="176"/>
      <c r="C16" s="177"/>
      <c r="D16" s="176">
        <v>4112</v>
      </c>
      <c r="E16" s="185" t="s">
        <v>981</v>
      </c>
      <c r="F16" s="184"/>
      <c r="G16" s="172">
        <f aca="true" t="shared" si="0" ref="G16:G37">H16+I16</f>
        <v>57895.3</v>
      </c>
      <c r="H16" s="172">
        <v>57895.3</v>
      </c>
      <c r="I16" s="161"/>
    </row>
    <row r="17" spans="1:9" ht="12.75">
      <c r="A17" s="180"/>
      <c r="B17" s="176"/>
      <c r="C17" s="177"/>
      <c r="D17" s="176">
        <v>4212</v>
      </c>
      <c r="E17" s="185" t="s">
        <v>813</v>
      </c>
      <c r="F17" s="184"/>
      <c r="G17" s="172">
        <f t="shared" si="0"/>
        <v>8500</v>
      </c>
      <c r="H17" s="172">
        <v>8500</v>
      </c>
      <c r="I17" s="161"/>
    </row>
    <row r="18" spans="1:9" ht="12.75">
      <c r="A18" s="180"/>
      <c r="B18" s="176"/>
      <c r="C18" s="177"/>
      <c r="D18" s="176">
        <v>4213</v>
      </c>
      <c r="E18" s="185" t="s">
        <v>814</v>
      </c>
      <c r="F18" s="184"/>
      <c r="G18" s="172">
        <f t="shared" si="0"/>
        <v>700</v>
      </c>
      <c r="H18" s="172">
        <v>700</v>
      </c>
      <c r="I18" s="161"/>
    </row>
    <row r="19" spans="1:9" ht="12.75">
      <c r="A19" s="180"/>
      <c r="B19" s="176"/>
      <c r="C19" s="177"/>
      <c r="D19" s="176">
        <v>4214</v>
      </c>
      <c r="E19" s="185" t="s">
        <v>815</v>
      </c>
      <c r="F19" s="184"/>
      <c r="G19" s="172">
        <f t="shared" si="0"/>
        <v>1150</v>
      </c>
      <c r="H19" s="172">
        <v>1150</v>
      </c>
      <c r="I19" s="161"/>
    </row>
    <row r="20" spans="1:9" ht="12.75">
      <c r="A20" s="180"/>
      <c r="B20" s="176"/>
      <c r="C20" s="177"/>
      <c r="D20" s="176">
        <v>4215</v>
      </c>
      <c r="E20" s="185" t="s">
        <v>816</v>
      </c>
      <c r="F20" s="184"/>
      <c r="G20" s="172">
        <f t="shared" si="0"/>
        <v>200</v>
      </c>
      <c r="H20" s="172">
        <v>200</v>
      </c>
      <c r="I20" s="161"/>
    </row>
    <row r="21" spans="1:9" ht="12.75">
      <c r="A21" s="180"/>
      <c r="B21" s="176"/>
      <c r="C21" s="177"/>
      <c r="D21" s="176">
        <v>4221</v>
      </c>
      <c r="E21" s="185" t="s">
        <v>820</v>
      </c>
      <c r="F21" s="184"/>
      <c r="G21" s="172">
        <f t="shared" si="0"/>
        <v>500</v>
      </c>
      <c r="H21" s="172">
        <v>500</v>
      </c>
      <c r="I21" s="161"/>
    </row>
    <row r="22" spans="1:9" ht="25.5">
      <c r="A22" s="180"/>
      <c r="B22" s="176"/>
      <c r="C22" s="177"/>
      <c r="D22" s="176">
        <v>4233</v>
      </c>
      <c r="E22" s="185" t="s">
        <v>826</v>
      </c>
      <c r="F22" s="184"/>
      <c r="G22" s="172">
        <f t="shared" si="0"/>
        <v>500</v>
      </c>
      <c r="H22" s="172">
        <v>500</v>
      </c>
      <c r="I22" s="161"/>
    </row>
    <row r="23" spans="1:9" ht="12.75">
      <c r="A23" s="180"/>
      <c r="B23" s="176"/>
      <c r="C23" s="177"/>
      <c r="D23" s="176">
        <v>4235</v>
      </c>
      <c r="E23" s="186" t="s">
        <v>828</v>
      </c>
      <c r="F23" s="184"/>
      <c r="G23" s="172">
        <f t="shared" si="0"/>
        <v>2000</v>
      </c>
      <c r="H23" s="172">
        <v>2000</v>
      </c>
      <c r="I23" s="161"/>
    </row>
    <row r="24" spans="1:9" ht="12.75">
      <c r="A24" s="180"/>
      <c r="B24" s="176"/>
      <c r="C24" s="177"/>
      <c r="D24" s="176">
        <v>4239</v>
      </c>
      <c r="E24" s="185" t="s">
        <v>831</v>
      </c>
      <c r="F24" s="184"/>
      <c r="G24" s="172">
        <f t="shared" si="0"/>
        <v>500</v>
      </c>
      <c r="H24" s="172">
        <v>500</v>
      </c>
      <c r="I24" s="161"/>
    </row>
    <row r="25" spans="1:9" ht="12.75">
      <c r="A25" s="180"/>
      <c r="B25" s="176"/>
      <c r="C25" s="177"/>
      <c r="D25" s="176">
        <v>4241</v>
      </c>
      <c r="E25" s="185" t="s">
        <v>833</v>
      </c>
      <c r="F25" s="184"/>
      <c r="G25" s="172">
        <f t="shared" si="0"/>
        <v>1000</v>
      </c>
      <c r="H25" s="172">
        <v>1000</v>
      </c>
      <c r="I25" s="161"/>
    </row>
    <row r="26" spans="1:9" ht="12.75">
      <c r="A26" s="180"/>
      <c r="B26" s="176"/>
      <c r="C26" s="177"/>
      <c r="D26" s="176">
        <v>4251</v>
      </c>
      <c r="E26" s="185" t="s">
        <v>835</v>
      </c>
      <c r="F26" s="184"/>
      <c r="G26" s="172">
        <f t="shared" si="0"/>
        <v>0</v>
      </c>
      <c r="H26" s="172">
        <v>0</v>
      </c>
      <c r="I26" s="161"/>
    </row>
    <row r="27" spans="1:9" ht="25.5">
      <c r="A27" s="180"/>
      <c r="B27" s="176"/>
      <c r="C27" s="177"/>
      <c r="D27" s="176">
        <v>4252</v>
      </c>
      <c r="E27" s="185" t="s">
        <v>836</v>
      </c>
      <c r="F27" s="184"/>
      <c r="G27" s="172">
        <f t="shared" si="0"/>
        <v>4500</v>
      </c>
      <c r="H27" s="172">
        <v>4500</v>
      </c>
      <c r="I27" s="161"/>
    </row>
    <row r="28" spans="1:9" ht="12.75">
      <c r="A28" s="180"/>
      <c r="B28" s="176"/>
      <c r="C28" s="177"/>
      <c r="D28" s="176">
        <v>4261</v>
      </c>
      <c r="E28" s="185" t="s">
        <v>838</v>
      </c>
      <c r="F28" s="184"/>
      <c r="G28" s="172">
        <f t="shared" si="0"/>
        <v>1700</v>
      </c>
      <c r="H28" s="172">
        <v>1700</v>
      </c>
      <c r="I28" s="161"/>
    </row>
    <row r="29" spans="1:9" ht="12.75">
      <c r="A29" s="180"/>
      <c r="B29" s="176"/>
      <c r="C29" s="177"/>
      <c r="D29" s="176">
        <v>4264</v>
      </c>
      <c r="E29" s="185" t="s">
        <v>841</v>
      </c>
      <c r="F29" s="184"/>
      <c r="G29" s="172">
        <f t="shared" si="0"/>
        <v>4500</v>
      </c>
      <c r="H29" s="172">
        <v>4500</v>
      </c>
      <c r="I29" s="161"/>
    </row>
    <row r="30" spans="1:9" ht="12.75">
      <c r="A30" s="180"/>
      <c r="B30" s="176"/>
      <c r="C30" s="177"/>
      <c r="D30" s="176">
        <v>4267</v>
      </c>
      <c r="E30" s="185" t="s">
        <v>844</v>
      </c>
      <c r="F30" s="184"/>
      <c r="G30" s="172">
        <f t="shared" si="0"/>
        <v>1000</v>
      </c>
      <c r="H30" s="172">
        <v>1000</v>
      </c>
      <c r="I30" s="161"/>
    </row>
    <row r="31" spans="1:9" ht="12.75">
      <c r="A31" s="180"/>
      <c r="B31" s="176"/>
      <c r="C31" s="177"/>
      <c r="D31" s="176">
        <v>4269</v>
      </c>
      <c r="E31" s="185" t="s">
        <v>845</v>
      </c>
      <c r="F31" s="184"/>
      <c r="G31" s="172">
        <f t="shared" si="0"/>
        <v>1000</v>
      </c>
      <c r="H31" s="172">
        <v>1000</v>
      </c>
      <c r="I31" s="161"/>
    </row>
    <row r="32" spans="1:9" ht="12.75">
      <c r="A32" s="180"/>
      <c r="B32" s="176"/>
      <c r="C32" s="177"/>
      <c r="D32" s="176">
        <v>4823</v>
      </c>
      <c r="E32" s="185" t="s">
        <v>904</v>
      </c>
      <c r="F32" s="184"/>
      <c r="G32" s="172">
        <f t="shared" si="0"/>
        <v>200</v>
      </c>
      <c r="H32" s="172">
        <v>200</v>
      </c>
      <c r="I32" s="161"/>
    </row>
    <row r="33" spans="1:9" ht="12.75">
      <c r="A33" s="180"/>
      <c r="B33" s="176"/>
      <c r="C33" s="177"/>
      <c r="D33" s="176" t="s">
        <v>198</v>
      </c>
      <c r="E33" s="185" t="s">
        <v>923</v>
      </c>
      <c r="F33" s="184"/>
      <c r="G33" s="172">
        <f>H33+I33</f>
        <v>30000</v>
      </c>
      <c r="H33" s="172"/>
      <c r="I33" s="161">
        <v>30000</v>
      </c>
    </row>
    <row r="34" spans="1:9" ht="12.75">
      <c r="A34" s="180"/>
      <c r="B34" s="176"/>
      <c r="C34" s="177"/>
      <c r="D34" s="176">
        <v>5121</v>
      </c>
      <c r="E34" s="209" t="s">
        <v>925</v>
      </c>
      <c r="F34" s="184"/>
      <c r="G34" s="172">
        <f t="shared" si="0"/>
        <v>16000</v>
      </c>
      <c r="H34" s="172"/>
      <c r="I34" s="161">
        <v>16000</v>
      </c>
    </row>
    <row r="35" spans="1:9" ht="12.75">
      <c r="A35" s="180"/>
      <c r="B35" s="176"/>
      <c r="C35" s="177"/>
      <c r="D35" s="176">
        <v>5122</v>
      </c>
      <c r="E35" s="185" t="s">
        <v>926</v>
      </c>
      <c r="F35" s="184"/>
      <c r="G35" s="172">
        <f t="shared" si="0"/>
        <v>10000</v>
      </c>
      <c r="H35" s="172"/>
      <c r="I35" s="161">
        <v>10000</v>
      </c>
    </row>
    <row r="36" spans="1:9" ht="12.75">
      <c r="A36" s="180"/>
      <c r="B36" s="176"/>
      <c r="C36" s="177"/>
      <c r="D36" s="176">
        <v>5129</v>
      </c>
      <c r="E36" s="185" t="s">
        <v>927</v>
      </c>
      <c r="F36" s="184"/>
      <c r="G36" s="172">
        <f t="shared" si="0"/>
        <v>24000</v>
      </c>
      <c r="H36" s="172"/>
      <c r="I36" s="161">
        <v>24000</v>
      </c>
    </row>
    <row r="37" spans="1:9" ht="12.75">
      <c r="A37" s="180"/>
      <c r="B37" s="176"/>
      <c r="C37" s="177"/>
      <c r="D37" s="176">
        <v>5134</v>
      </c>
      <c r="E37" s="185" t="s">
        <v>932</v>
      </c>
      <c r="F37" s="184"/>
      <c r="G37" s="172">
        <f t="shared" si="0"/>
        <v>15000</v>
      </c>
      <c r="H37" s="172"/>
      <c r="I37" s="161">
        <v>15000</v>
      </c>
    </row>
    <row r="38" spans="1:9" ht="12.75">
      <c r="A38" s="180">
        <v>2112</v>
      </c>
      <c r="B38" s="176" t="s">
        <v>145</v>
      </c>
      <c r="C38" s="177">
        <v>1</v>
      </c>
      <c r="D38" s="176">
        <v>2</v>
      </c>
      <c r="E38" s="183" t="s">
        <v>593</v>
      </c>
      <c r="F38" s="184" t="s">
        <v>261</v>
      </c>
      <c r="G38" s="172">
        <f>SUM(H38:I38)</f>
        <v>0</v>
      </c>
      <c r="H38" s="161">
        <f>SUM(H40:H40)</f>
        <v>0</v>
      </c>
      <c r="I38" s="161">
        <f>SUM(I40:I40)</f>
        <v>0</v>
      </c>
    </row>
    <row r="39" spans="1:9" ht="25.5">
      <c r="A39" s="180"/>
      <c r="B39" s="176"/>
      <c r="C39" s="177"/>
      <c r="D39" s="176"/>
      <c r="E39" s="183" t="s">
        <v>964</v>
      </c>
      <c r="F39" s="184"/>
      <c r="G39" s="172"/>
      <c r="H39" s="161"/>
      <c r="I39" s="161"/>
    </row>
    <row r="40" spans="1:9" ht="12.75">
      <c r="A40" s="180"/>
      <c r="B40" s="176"/>
      <c r="C40" s="177"/>
      <c r="D40" s="176"/>
      <c r="E40" s="183" t="s">
        <v>124</v>
      </c>
      <c r="F40" s="184"/>
      <c r="G40" s="172">
        <f>SUM(H40:I40)</f>
        <v>0</v>
      </c>
      <c r="H40" s="161">
        <v>0</v>
      </c>
      <c r="I40" s="161"/>
    </row>
    <row r="41" spans="1:9" ht="12.75">
      <c r="A41" s="180">
        <v>2113</v>
      </c>
      <c r="B41" s="176" t="s">
        <v>145</v>
      </c>
      <c r="C41" s="177">
        <v>1</v>
      </c>
      <c r="D41" s="176">
        <v>3</v>
      </c>
      <c r="E41" s="183" t="s">
        <v>594</v>
      </c>
      <c r="F41" s="184" t="s">
        <v>262</v>
      </c>
      <c r="G41" s="172">
        <f>SUM(H41:I41)</f>
        <v>2000</v>
      </c>
      <c r="H41" s="161">
        <f>SUM(H43:H44)</f>
        <v>2000</v>
      </c>
      <c r="I41" s="161">
        <f>SUM(I44:I44)</f>
        <v>0</v>
      </c>
    </row>
    <row r="42" spans="1:9" ht="25.5">
      <c r="A42" s="180"/>
      <c r="B42" s="176"/>
      <c r="C42" s="177"/>
      <c r="D42" s="176"/>
      <c r="E42" s="183" t="s">
        <v>964</v>
      </c>
      <c r="F42" s="184"/>
      <c r="G42" s="172"/>
      <c r="H42" s="161"/>
      <c r="I42" s="161"/>
    </row>
    <row r="43" spans="1:9" ht="12.75">
      <c r="A43" s="180"/>
      <c r="B43" s="176"/>
      <c r="C43" s="177"/>
      <c r="D43" s="176">
        <v>4222</v>
      </c>
      <c r="E43" s="185" t="s">
        <v>821</v>
      </c>
      <c r="F43" s="184"/>
      <c r="G43" s="172">
        <f aca="true" t="shared" si="1" ref="G43:G53">SUM(H43:I43)</f>
        <v>1000</v>
      </c>
      <c r="H43" s="161">
        <v>1000</v>
      </c>
      <c r="I43" s="161"/>
    </row>
    <row r="44" spans="1:9" ht="12.75">
      <c r="A44" s="180"/>
      <c r="B44" s="176"/>
      <c r="C44" s="177"/>
      <c r="D44" s="236">
        <v>4239</v>
      </c>
      <c r="E44" s="185" t="s">
        <v>831</v>
      </c>
      <c r="F44" s="184"/>
      <c r="G44" s="172">
        <f t="shared" si="1"/>
        <v>1000</v>
      </c>
      <c r="H44" s="161">
        <v>1000</v>
      </c>
      <c r="I44" s="161"/>
    </row>
    <row r="45" spans="1:9" ht="12.75">
      <c r="A45" s="180">
        <v>2120</v>
      </c>
      <c r="B45" s="176" t="s">
        <v>145</v>
      </c>
      <c r="C45" s="177">
        <v>2</v>
      </c>
      <c r="D45" s="176">
        <v>0</v>
      </c>
      <c r="E45" s="181" t="s">
        <v>595</v>
      </c>
      <c r="F45" s="187" t="s">
        <v>264</v>
      </c>
      <c r="G45" s="172">
        <f t="shared" si="1"/>
        <v>0</v>
      </c>
      <c r="H45" s="161">
        <f>SUM(H46+H49)</f>
        <v>0</v>
      </c>
      <c r="I45" s="161">
        <f>SUM(I46+I49)</f>
        <v>0</v>
      </c>
    </row>
    <row r="46" spans="1:9" ht="12.75">
      <c r="A46" s="180">
        <v>2121</v>
      </c>
      <c r="B46" s="176" t="s">
        <v>145</v>
      </c>
      <c r="C46" s="177">
        <v>2</v>
      </c>
      <c r="D46" s="176">
        <v>1</v>
      </c>
      <c r="E46" s="188" t="s">
        <v>596</v>
      </c>
      <c r="F46" s="184" t="s">
        <v>265</v>
      </c>
      <c r="G46" s="172">
        <f t="shared" si="1"/>
        <v>0</v>
      </c>
      <c r="H46" s="161">
        <f>SUM(H48:H48)</f>
        <v>0</v>
      </c>
      <c r="I46" s="161">
        <f>SUM(I48:I48)</f>
        <v>0</v>
      </c>
    </row>
    <row r="47" spans="1:9" ht="25.5">
      <c r="A47" s="180"/>
      <c r="B47" s="176"/>
      <c r="C47" s="177"/>
      <c r="D47" s="176"/>
      <c r="E47" s="183" t="s">
        <v>964</v>
      </c>
      <c r="F47" s="184"/>
      <c r="G47" s="172">
        <f t="shared" si="1"/>
        <v>0</v>
      </c>
      <c r="H47" s="161"/>
      <c r="I47" s="161"/>
    </row>
    <row r="48" spans="1:9" ht="12.75">
      <c r="A48" s="180"/>
      <c r="B48" s="176"/>
      <c r="C48" s="177"/>
      <c r="D48" s="176"/>
      <c r="E48" s="183" t="s">
        <v>124</v>
      </c>
      <c r="F48" s="184"/>
      <c r="G48" s="172">
        <f t="shared" si="1"/>
        <v>0</v>
      </c>
      <c r="H48" s="161">
        <f>SUM(H50:H50)</f>
        <v>0</v>
      </c>
      <c r="I48" s="161">
        <f>SUM(I50:I50)</f>
        <v>0</v>
      </c>
    </row>
    <row r="49" spans="1:9" ht="25.5">
      <c r="A49" s="180">
        <v>2122</v>
      </c>
      <c r="B49" s="176" t="s">
        <v>145</v>
      </c>
      <c r="C49" s="177">
        <v>2</v>
      </c>
      <c r="D49" s="176">
        <v>2</v>
      </c>
      <c r="E49" s="183" t="s">
        <v>597</v>
      </c>
      <c r="F49" s="184" t="s">
        <v>266</v>
      </c>
      <c r="G49" s="172">
        <f t="shared" si="1"/>
        <v>0</v>
      </c>
      <c r="H49" s="161">
        <f>SUM(H51:H51)</f>
        <v>0</v>
      </c>
      <c r="I49" s="161">
        <f>SUM(I51:I51)</f>
        <v>0</v>
      </c>
    </row>
    <row r="50" spans="1:9" ht="25.5">
      <c r="A50" s="180"/>
      <c r="B50" s="176"/>
      <c r="C50" s="177"/>
      <c r="D50" s="176"/>
      <c r="E50" s="183" t="s">
        <v>964</v>
      </c>
      <c r="F50" s="184"/>
      <c r="G50" s="172">
        <f t="shared" si="1"/>
        <v>0</v>
      </c>
      <c r="H50" s="161"/>
      <c r="I50" s="161"/>
    </row>
    <row r="51" spans="1:9" ht="12.75">
      <c r="A51" s="180"/>
      <c r="B51" s="176"/>
      <c r="C51" s="177"/>
      <c r="D51" s="176"/>
      <c r="E51" s="183" t="s">
        <v>124</v>
      </c>
      <c r="F51" s="184"/>
      <c r="G51" s="172">
        <f t="shared" si="1"/>
        <v>0</v>
      </c>
      <c r="H51" s="161"/>
      <c r="I51" s="161"/>
    </row>
    <row r="52" spans="1:9" ht="12.75">
      <c r="A52" s="180">
        <v>2130</v>
      </c>
      <c r="B52" s="176" t="s">
        <v>145</v>
      </c>
      <c r="C52" s="177">
        <v>3</v>
      </c>
      <c r="D52" s="176">
        <v>0</v>
      </c>
      <c r="E52" s="181" t="s">
        <v>598</v>
      </c>
      <c r="F52" s="189" t="s">
        <v>267</v>
      </c>
      <c r="G52" s="172">
        <f t="shared" si="1"/>
        <v>7000</v>
      </c>
      <c r="H52" s="190">
        <f>SUM(H53,H56,H59)</f>
        <v>7000</v>
      </c>
      <c r="I52" s="190">
        <f>SUM(I53,I56,I59)</f>
        <v>0</v>
      </c>
    </row>
    <row r="53" spans="1:9" ht="25.5">
      <c r="A53" s="180">
        <v>2131</v>
      </c>
      <c r="B53" s="176" t="s">
        <v>145</v>
      </c>
      <c r="C53" s="177">
        <v>3</v>
      </c>
      <c r="D53" s="176">
        <v>1</v>
      </c>
      <c r="E53" s="183" t="s">
        <v>599</v>
      </c>
      <c r="F53" s="184" t="s">
        <v>268</v>
      </c>
      <c r="G53" s="172">
        <f t="shared" si="1"/>
        <v>0</v>
      </c>
      <c r="H53" s="161">
        <f>SUM(H55:H55)</f>
        <v>0</v>
      </c>
      <c r="I53" s="161">
        <f>SUM(I55:I55)</f>
        <v>0</v>
      </c>
    </row>
    <row r="54" spans="1:9" ht="25.5">
      <c r="A54" s="180"/>
      <c r="B54" s="176"/>
      <c r="C54" s="177"/>
      <c r="D54" s="176"/>
      <c r="E54" s="183" t="s">
        <v>964</v>
      </c>
      <c r="F54" s="184"/>
      <c r="G54" s="172"/>
      <c r="H54" s="161"/>
      <c r="I54" s="161"/>
    </row>
    <row r="55" spans="1:9" ht="12.75">
      <c r="A55" s="180"/>
      <c r="B55" s="176"/>
      <c r="C55" s="177"/>
      <c r="D55" s="176"/>
      <c r="E55" s="183" t="s">
        <v>124</v>
      </c>
      <c r="F55" s="184"/>
      <c r="G55" s="172">
        <f>SUM(H55:I55)</f>
        <v>0</v>
      </c>
      <c r="H55" s="161">
        <f>SUM(H57:H57)</f>
        <v>0</v>
      </c>
      <c r="I55" s="161">
        <f>SUM(I57:I57)</f>
        <v>0</v>
      </c>
    </row>
    <row r="56" spans="1:9" ht="12.75">
      <c r="A56" s="180">
        <v>2132</v>
      </c>
      <c r="B56" s="176" t="s">
        <v>145</v>
      </c>
      <c r="C56" s="177">
        <v>3</v>
      </c>
      <c r="D56" s="176">
        <v>2</v>
      </c>
      <c r="E56" s="183" t="s">
        <v>600</v>
      </c>
      <c r="F56" s="184" t="s">
        <v>269</v>
      </c>
      <c r="G56" s="172">
        <f>SUM(H56:I56)</f>
        <v>0</v>
      </c>
      <c r="H56" s="161">
        <f>SUM(H58:H58)</f>
        <v>0</v>
      </c>
      <c r="I56" s="161">
        <f>SUM(I58:I58)</f>
        <v>0</v>
      </c>
    </row>
    <row r="57" spans="1:9" ht="25.5">
      <c r="A57" s="180"/>
      <c r="B57" s="176"/>
      <c r="C57" s="177"/>
      <c r="D57" s="176"/>
      <c r="E57" s="183" t="s">
        <v>964</v>
      </c>
      <c r="F57" s="184"/>
      <c r="G57" s="172"/>
      <c r="H57" s="161"/>
      <c r="I57" s="161"/>
    </row>
    <row r="58" spans="1:9" ht="12.75">
      <c r="A58" s="180"/>
      <c r="B58" s="176"/>
      <c r="C58" s="177"/>
      <c r="D58" s="176"/>
      <c r="E58" s="183" t="s">
        <v>124</v>
      </c>
      <c r="F58" s="184"/>
      <c r="G58" s="172">
        <f aca="true" t="shared" si="2" ref="G58:G65">SUM(H58:I58)</f>
        <v>0</v>
      </c>
      <c r="H58" s="161">
        <f>SUM(H60:H60)</f>
        <v>0</v>
      </c>
      <c r="I58" s="161">
        <f>SUM(I60:I60)</f>
        <v>0</v>
      </c>
    </row>
    <row r="59" spans="1:9" ht="12.75">
      <c r="A59" s="180">
        <v>2133</v>
      </c>
      <c r="B59" s="176" t="s">
        <v>145</v>
      </c>
      <c r="C59" s="177">
        <v>3</v>
      </c>
      <c r="D59" s="176">
        <v>3</v>
      </c>
      <c r="E59" s="183" t="s">
        <v>601</v>
      </c>
      <c r="F59" s="184" t="s">
        <v>270</v>
      </c>
      <c r="G59" s="172">
        <f t="shared" si="2"/>
        <v>7000</v>
      </c>
      <c r="H59" s="161">
        <f>SUM(H61:H64)</f>
        <v>7000</v>
      </c>
      <c r="I59" s="161">
        <f>SUM(I63:I63)</f>
        <v>0</v>
      </c>
    </row>
    <row r="60" spans="1:9" ht="25.5">
      <c r="A60" s="180"/>
      <c r="B60" s="176"/>
      <c r="C60" s="177"/>
      <c r="D60" s="176"/>
      <c r="E60" s="183" t="s">
        <v>964</v>
      </c>
      <c r="F60" s="184"/>
      <c r="G60" s="172">
        <f t="shared" si="2"/>
        <v>0</v>
      </c>
      <c r="H60" s="161"/>
      <c r="I60" s="161"/>
    </row>
    <row r="61" spans="1:9" ht="12.75">
      <c r="A61" s="180"/>
      <c r="B61" s="176"/>
      <c r="C61" s="177"/>
      <c r="D61" s="176">
        <v>4231</v>
      </c>
      <c r="E61" s="185" t="s">
        <v>824</v>
      </c>
      <c r="F61" s="184"/>
      <c r="G61" s="172">
        <f t="shared" si="2"/>
        <v>1000</v>
      </c>
      <c r="H61" s="161">
        <v>1000</v>
      </c>
      <c r="I61" s="161"/>
    </row>
    <row r="62" spans="1:9" ht="12.75">
      <c r="A62" s="180"/>
      <c r="B62" s="176"/>
      <c r="C62" s="177"/>
      <c r="D62" s="176">
        <v>4232</v>
      </c>
      <c r="E62" s="185" t="s">
        <v>825</v>
      </c>
      <c r="F62" s="184"/>
      <c r="G62" s="172">
        <f t="shared" si="2"/>
        <v>3800</v>
      </c>
      <c r="H62" s="161">
        <v>3800</v>
      </c>
      <c r="I62" s="161"/>
    </row>
    <row r="63" spans="1:9" ht="12.75">
      <c r="A63" s="180"/>
      <c r="B63" s="176"/>
      <c r="C63" s="177"/>
      <c r="D63" s="176">
        <v>4234</v>
      </c>
      <c r="E63" s="185" t="s">
        <v>827</v>
      </c>
      <c r="F63" s="184"/>
      <c r="G63" s="172">
        <f t="shared" si="2"/>
        <v>2200</v>
      </c>
      <c r="H63" s="161">
        <v>2200</v>
      </c>
      <c r="I63" s="161"/>
    </row>
    <row r="64" spans="1:9" ht="12.75">
      <c r="A64" s="180">
        <v>2140</v>
      </c>
      <c r="B64" s="176" t="s">
        <v>145</v>
      </c>
      <c r="C64" s="177">
        <v>4</v>
      </c>
      <c r="D64" s="176">
        <v>0</v>
      </c>
      <c r="E64" s="181" t="s">
        <v>602</v>
      </c>
      <c r="F64" s="181" t="s">
        <v>271</v>
      </c>
      <c r="G64" s="172">
        <f t="shared" si="2"/>
        <v>0</v>
      </c>
      <c r="H64" s="161">
        <f>SUM(H65)</f>
        <v>0</v>
      </c>
      <c r="I64" s="161">
        <f>SUM(I65)</f>
        <v>0</v>
      </c>
    </row>
    <row r="65" spans="1:9" ht="12.75">
      <c r="A65" s="180">
        <v>2141</v>
      </c>
      <c r="B65" s="176" t="s">
        <v>145</v>
      </c>
      <c r="C65" s="177">
        <v>4</v>
      </c>
      <c r="D65" s="176">
        <v>1</v>
      </c>
      <c r="E65" s="183" t="s">
        <v>603</v>
      </c>
      <c r="F65" s="186" t="s">
        <v>272</v>
      </c>
      <c r="G65" s="172">
        <f t="shared" si="2"/>
        <v>0</v>
      </c>
      <c r="H65" s="161">
        <f>SUM(H67:H67)</f>
        <v>0</v>
      </c>
      <c r="I65" s="161">
        <f>SUM(I67:I67)</f>
        <v>0</v>
      </c>
    </row>
    <row r="66" spans="1:9" ht="25.5">
      <c r="A66" s="180"/>
      <c r="B66" s="176"/>
      <c r="C66" s="177"/>
      <c r="D66" s="176"/>
      <c r="E66" s="183" t="s">
        <v>964</v>
      </c>
      <c r="F66" s="184"/>
      <c r="G66" s="172"/>
      <c r="H66" s="161"/>
      <c r="I66" s="161"/>
    </row>
    <row r="67" spans="1:9" ht="12.75">
      <c r="A67" s="180"/>
      <c r="B67" s="176"/>
      <c r="C67" s="177"/>
      <c r="D67" s="176"/>
      <c r="E67" s="183" t="s">
        <v>124</v>
      </c>
      <c r="F67" s="184"/>
      <c r="G67" s="172">
        <f aca="true" t="shared" si="3" ref="G67:G73">SUM(H67:I67)</f>
        <v>0</v>
      </c>
      <c r="H67" s="161">
        <f>SUM(H69:H69)</f>
        <v>0</v>
      </c>
      <c r="I67" s="161">
        <f>SUM(I69:I69)</f>
        <v>0</v>
      </c>
    </row>
    <row r="68" spans="1:9" ht="25.5">
      <c r="A68" s="180">
        <v>2150</v>
      </c>
      <c r="B68" s="176" t="s">
        <v>145</v>
      </c>
      <c r="C68" s="177">
        <v>5</v>
      </c>
      <c r="D68" s="176">
        <v>0</v>
      </c>
      <c r="E68" s="181" t="s">
        <v>604</v>
      </c>
      <c r="F68" s="181" t="s">
        <v>273</v>
      </c>
      <c r="G68" s="172">
        <f t="shared" si="3"/>
        <v>0</v>
      </c>
      <c r="H68" s="161">
        <f>SUM(H69)</f>
        <v>0</v>
      </c>
      <c r="I68" s="161">
        <f>SUM(I69)</f>
        <v>0</v>
      </c>
    </row>
    <row r="69" spans="1:9" ht="25.5">
      <c r="A69" s="180">
        <v>2151</v>
      </c>
      <c r="B69" s="176" t="s">
        <v>145</v>
      </c>
      <c r="C69" s="177">
        <v>5</v>
      </c>
      <c r="D69" s="176">
        <v>1</v>
      </c>
      <c r="E69" s="183" t="s">
        <v>605</v>
      </c>
      <c r="F69" s="186" t="s">
        <v>274</v>
      </c>
      <c r="G69" s="172">
        <f t="shared" si="3"/>
        <v>0</v>
      </c>
      <c r="H69" s="161">
        <f>SUM(H71:H71)</f>
        <v>0</v>
      </c>
      <c r="I69" s="161">
        <f>SUM(I71:I71)</f>
        <v>0</v>
      </c>
    </row>
    <row r="70" spans="1:9" ht="25.5">
      <c r="A70" s="180"/>
      <c r="B70" s="176"/>
      <c r="C70" s="177"/>
      <c r="D70" s="176"/>
      <c r="E70" s="183" t="s">
        <v>964</v>
      </c>
      <c r="F70" s="184"/>
      <c r="G70" s="172">
        <f t="shared" si="3"/>
        <v>0</v>
      </c>
      <c r="H70" s="161"/>
      <c r="I70" s="161"/>
    </row>
    <row r="71" spans="1:9" ht="12.75">
      <c r="A71" s="180"/>
      <c r="B71" s="176"/>
      <c r="C71" s="177"/>
      <c r="D71" s="176"/>
      <c r="E71" s="183" t="s">
        <v>124</v>
      </c>
      <c r="F71" s="184"/>
      <c r="G71" s="172">
        <f t="shared" si="3"/>
        <v>0</v>
      </c>
      <c r="H71" s="161"/>
      <c r="I71" s="161"/>
    </row>
    <row r="72" spans="1:9" ht="25.5">
      <c r="A72" s="180">
        <v>2160</v>
      </c>
      <c r="B72" s="176" t="s">
        <v>145</v>
      </c>
      <c r="C72" s="177">
        <v>6</v>
      </c>
      <c r="D72" s="176">
        <v>0</v>
      </c>
      <c r="E72" s="181" t="s">
        <v>965</v>
      </c>
      <c r="F72" s="181" t="s">
        <v>275</v>
      </c>
      <c r="G72" s="161">
        <f t="shared" si="3"/>
        <v>133440</v>
      </c>
      <c r="H72" s="161">
        <f>SUM(H73)</f>
        <v>29440</v>
      </c>
      <c r="I72" s="161">
        <f>SUM(I73)</f>
        <v>104000</v>
      </c>
    </row>
    <row r="73" spans="1:9" ht="25.5">
      <c r="A73" s="180">
        <v>2161</v>
      </c>
      <c r="B73" s="176" t="s">
        <v>145</v>
      </c>
      <c r="C73" s="177">
        <v>6</v>
      </c>
      <c r="D73" s="176">
        <v>1</v>
      </c>
      <c r="E73" s="183" t="s">
        <v>607</v>
      </c>
      <c r="F73" s="184" t="s">
        <v>276</v>
      </c>
      <c r="G73" s="161">
        <f t="shared" si="3"/>
        <v>133440</v>
      </c>
      <c r="H73" s="161">
        <f>SUM(H75:H79)</f>
        <v>29440</v>
      </c>
      <c r="I73" s="161">
        <f>SUM(I75:I80)</f>
        <v>104000</v>
      </c>
    </row>
    <row r="74" spans="1:9" ht="25.5">
      <c r="A74" s="180"/>
      <c r="B74" s="176"/>
      <c r="C74" s="177"/>
      <c r="D74" s="176"/>
      <c r="E74" s="183" t="s">
        <v>964</v>
      </c>
      <c r="F74" s="184"/>
      <c r="G74" s="172"/>
      <c r="H74" s="161"/>
      <c r="I74" s="161"/>
    </row>
    <row r="75" spans="1:9" ht="12.75">
      <c r="A75" s="180"/>
      <c r="B75" s="176"/>
      <c r="C75" s="177"/>
      <c r="D75" s="176">
        <v>4241</v>
      </c>
      <c r="E75" s="185" t="s">
        <v>833</v>
      </c>
      <c r="F75" s="184"/>
      <c r="G75" s="172">
        <f aca="true" t="shared" si="4" ref="G75:G82">SUM(H75:I75)</f>
        <v>2200</v>
      </c>
      <c r="H75" s="161">
        <v>2200</v>
      </c>
      <c r="I75" s="161"/>
    </row>
    <row r="76" spans="1:9" ht="25.5">
      <c r="A76" s="180"/>
      <c r="B76" s="176"/>
      <c r="C76" s="177"/>
      <c r="D76" s="176" t="s">
        <v>242</v>
      </c>
      <c r="E76" s="185" t="s">
        <v>859</v>
      </c>
      <c r="F76" s="184"/>
      <c r="G76" s="172">
        <f t="shared" si="4"/>
        <v>21540</v>
      </c>
      <c r="H76" s="161">
        <v>21540</v>
      </c>
      <c r="I76" s="161"/>
    </row>
    <row r="77" spans="1:9" ht="12.75">
      <c r="A77" s="180"/>
      <c r="B77" s="176"/>
      <c r="C77" s="177"/>
      <c r="D77" s="176">
        <v>4823</v>
      </c>
      <c r="E77" s="185" t="s">
        <v>904</v>
      </c>
      <c r="F77" s="184"/>
      <c r="G77" s="172">
        <f t="shared" si="4"/>
        <v>5500</v>
      </c>
      <c r="H77" s="161">
        <v>5500</v>
      </c>
      <c r="I77" s="161"/>
    </row>
    <row r="78" spans="1:9" ht="12.75">
      <c r="A78" s="180"/>
      <c r="B78" s="176"/>
      <c r="C78" s="177"/>
      <c r="D78" s="176">
        <v>4831</v>
      </c>
      <c r="E78" s="185" t="s">
        <v>907</v>
      </c>
      <c r="F78" s="171" t="s">
        <v>190</v>
      </c>
      <c r="G78" s="172">
        <f t="shared" si="4"/>
        <v>200</v>
      </c>
      <c r="H78" s="172">
        <v>200</v>
      </c>
      <c r="I78" s="161"/>
    </row>
    <row r="79" spans="1:9" ht="12.75">
      <c r="A79" s="180"/>
      <c r="B79" s="176"/>
      <c r="C79" s="177"/>
      <c r="D79" s="176">
        <v>5112</v>
      </c>
      <c r="E79" s="185" t="s">
        <v>922</v>
      </c>
      <c r="F79" s="184"/>
      <c r="G79" s="172">
        <f t="shared" si="4"/>
        <v>102000</v>
      </c>
      <c r="H79" s="161">
        <v>0</v>
      </c>
      <c r="I79" s="161">
        <v>102000</v>
      </c>
    </row>
    <row r="80" spans="1:9" ht="12.75">
      <c r="A80" s="180"/>
      <c r="B80" s="176"/>
      <c r="C80" s="177"/>
      <c r="D80" s="176">
        <v>5134</v>
      </c>
      <c r="E80" s="185" t="s">
        <v>932</v>
      </c>
      <c r="F80" s="184"/>
      <c r="G80" s="172">
        <f t="shared" si="4"/>
        <v>2000</v>
      </c>
      <c r="H80" s="161"/>
      <c r="I80" s="161">
        <v>2000</v>
      </c>
    </row>
    <row r="81" spans="1:9" ht="12.75">
      <c r="A81" s="180">
        <v>2170</v>
      </c>
      <c r="B81" s="176" t="s">
        <v>145</v>
      </c>
      <c r="C81" s="177">
        <v>7</v>
      </c>
      <c r="D81" s="176">
        <v>0</v>
      </c>
      <c r="E81" s="181" t="s">
        <v>608</v>
      </c>
      <c r="F81" s="184"/>
      <c r="G81" s="172">
        <f t="shared" si="4"/>
        <v>0</v>
      </c>
      <c r="H81" s="161">
        <f>SUM(H82)</f>
        <v>0</v>
      </c>
      <c r="I81" s="161">
        <f>SUM(I82)</f>
        <v>0</v>
      </c>
    </row>
    <row r="82" spans="1:9" ht="12.75">
      <c r="A82" s="180">
        <v>2171</v>
      </c>
      <c r="B82" s="176" t="s">
        <v>145</v>
      </c>
      <c r="C82" s="177">
        <v>7</v>
      </c>
      <c r="D82" s="176">
        <v>1</v>
      </c>
      <c r="E82" s="183" t="s">
        <v>609</v>
      </c>
      <c r="F82" s="184"/>
      <c r="G82" s="172">
        <f t="shared" si="4"/>
        <v>0</v>
      </c>
      <c r="H82" s="161">
        <f>SUM(H84:H84)</f>
        <v>0</v>
      </c>
      <c r="I82" s="161">
        <f>SUM(I84:I84)</f>
        <v>0</v>
      </c>
    </row>
    <row r="83" spans="1:9" ht="25.5">
      <c r="A83" s="180"/>
      <c r="B83" s="176"/>
      <c r="C83" s="177"/>
      <c r="D83" s="176"/>
      <c r="E83" s="183" t="s">
        <v>964</v>
      </c>
      <c r="F83" s="184"/>
      <c r="G83" s="172"/>
      <c r="H83" s="161"/>
      <c r="I83" s="161"/>
    </row>
    <row r="84" spans="1:9" ht="12.75">
      <c r="A84" s="180"/>
      <c r="B84" s="176"/>
      <c r="C84" s="177"/>
      <c r="D84" s="176"/>
      <c r="E84" s="183" t="s">
        <v>124</v>
      </c>
      <c r="F84" s="184"/>
      <c r="G84" s="172">
        <f>SUM(H84:I84)</f>
        <v>0</v>
      </c>
      <c r="H84" s="161"/>
      <c r="I84" s="161"/>
    </row>
    <row r="85" spans="1:9" ht="25.5">
      <c r="A85" s="180">
        <v>2180</v>
      </c>
      <c r="B85" s="176" t="s">
        <v>145</v>
      </c>
      <c r="C85" s="177">
        <v>8</v>
      </c>
      <c r="D85" s="176">
        <v>0</v>
      </c>
      <c r="E85" s="181" t="s">
        <v>610</v>
      </c>
      <c r="F85" s="181" t="s">
        <v>277</v>
      </c>
      <c r="G85" s="172">
        <f aca="true" t="shared" si="5" ref="G85:G137">SUM(H85:I85)</f>
        <v>0</v>
      </c>
      <c r="H85" s="161">
        <f>SUM(H86+H89)</f>
        <v>0</v>
      </c>
      <c r="I85" s="161">
        <f>SUM(I86+I89)</f>
        <v>0</v>
      </c>
    </row>
    <row r="86" spans="1:9" ht="25.5">
      <c r="A86" s="180">
        <v>2181</v>
      </c>
      <c r="B86" s="176" t="s">
        <v>145</v>
      </c>
      <c r="C86" s="177">
        <v>8</v>
      </c>
      <c r="D86" s="176">
        <v>1</v>
      </c>
      <c r="E86" s="183" t="s">
        <v>610</v>
      </c>
      <c r="F86" s="186" t="s">
        <v>278</v>
      </c>
      <c r="G86" s="172">
        <f t="shared" si="5"/>
        <v>0</v>
      </c>
      <c r="H86" s="161">
        <f>SUM(H87:H88)</f>
        <v>0</v>
      </c>
      <c r="I86" s="161">
        <f>SUM(I87:I88)</f>
        <v>0</v>
      </c>
    </row>
    <row r="87" spans="1:9" ht="12.75">
      <c r="A87" s="180">
        <v>2182</v>
      </c>
      <c r="B87" s="176" t="s">
        <v>145</v>
      </c>
      <c r="C87" s="177">
        <v>8</v>
      </c>
      <c r="D87" s="176">
        <v>1</v>
      </c>
      <c r="E87" s="183" t="s">
        <v>611</v>
      </c>
      <c r="F87" s="186"/>
      <c r="G87" s="172">
        <f t="shared" si="5"/>
        <v>0</v>
      </c>
      <c r="H87" s="161">
        <v>0</v>
      </c>
      <c r="I87" s="161"/>
    </row>
    <row r="88" spans="1:9" ht="12.75">
      <c r="A88" s="180">
        <v>2183</v>
      </c>
      <c r="B88" s="176" t="s">
        <v>145</v>
      </c>
      <c r="C88" s="177">
        <v>8</v>
      </c>
      <c r="D88" s="176">
        <v>1</v>
      </c>
      <c r="E88" s="183" t="s">
        <v>612</v>
      </c>
      <c r="F88" s="186"/>
      <c r="G88" s="172">
        <f t="shared" si="5"/>
        <v>0</v>
      </c>
      <c r="H88" s="161">
        <v>0</v>
      </c>
      <c r="I88" s="161"/>
    </row>
    <row r="89" spans="1:9" ht="25.5">
      <c r="A89" s="180">
        <v>2184</v>
      </c>
      <c r="B89" s="176" t="s">
        <v>145</v>
      </c>
      <c r="C89" s="177">
        <v>8</v>
      </c>
      <c r="D89" s="176">
        <v>1</v>
      </c>
      <c r="E89" s="183" t="s">
        <v>613</v>
      </c>
      <c r="F89" s="186"/>
      <c r="G89" s="172">
        <v>0</v>
      </c>
      <c r="H89" s="161">
        <v>0</v>
      </c>
      <c r="I89" s="161"/>
    </row>
    <row r="90" spans="1:9" ht="25.5">
      <c r="A90" s="180"/>
      <c r="B90" s="176"/>
      <c r="C90" s="177"/>
      <c r="D90" s="176"/>
      <c r="E90" s="183" t="s">
        <v>964</v>
      </c>
      <c r="F90" s="184"/>
      <c r="G90" s="172"/>
      <c r="H90" s="161"/>
      <c r="I90" s="161"/>
    </row>
    <row r="91" spans="1:9" ht="12.75">
      <c r="A91" s="180"/>
      <c r="B91" s="176"/>
      <c r="C91" s="177"/>
      <c r="D91" s="176"/>
      <c r="E91" s="183" t="s">
        <v>124</v>
      </c>
      <c r="F91" s="184"/>
      <c r="G91" s="172">
        <f>SUM(H91:I91)</f>
        <v>0</v>
      </c>
      <c r="H91" s="161">
        <v>0</v>
      </c>
      <c r="I91" s="161">
        <f>SUM(I93:I93)</f>
        <v>0</v>
      </c>
    </row>
    <row r="92" spans="1:9" s="179" customFormat="1" ht="25.5">
      <c r="A92" s="222">
        <v>2200</v>
      </c>
      <c r="B92" s="219" t="s">
        <v>146</v>
      </c>
      <c r="C92" s="220">
        <v>0</v>
      </c>
      <c r="D92" s="219">
        <v>0</v>
      </c>
      <c r="E92" s="221" t="s">
        <v>614</v>
      </c>
      <c r="F92" s="170" t="s">
        <v>279</v>
      </c>
      <c r="G92" s="191">
        <f t="shared" si="5"/>
        <v>3300</v>
      </c>
      <c r="H92" s="191">
        <f>SUM(H93,H97,H103,H107,H109)</f>
        <v>3300</v>
      </c>
      <c r="I92" s="172">
        <f>SUM(I93,I97,I103,I107,I109)</f>
        <v>0</v>
      </c>
    </row>
    <row r="93" spans="1:9" ht="12.75">
      <c r="A93" s="180">
        <v>2210</v>
      </c>
      <c r="B93" s="176" t="s">
        <v>146</v>
      </c>
      <c r="C93" s="177">
        <v>1</v>
      </c>
      <c r="D93" s="176">
        <v>0</v>
      </c>
      <c r="E93" s="181" t="s">
        <v>615</v>
      </c>
      <c r="F93" s="192" t="s">
        <v>280</v>
      </c>
      <c r="G93" s="191">
        <f t="shared" si="5"/>
        <v>0</v>
      </c>
      <c r="H93" s="193">
        <f>SUM(H94)</f>
        <v>0</v>
      </c>
      <c r="I93" s="161">
        <f>SUM(I94)</f>
        <v>0</v>
      </c>
    </row>
    <row r="94" spans="1:9" ht="12.75">
      <c r="A94" s="180">
        <v>2211</v>
      </c>
      <c r="B94" s="176" t="s">
        <v>146</v>
      </c>
      <c r="C94" s="177">
        <v>1</v>
      </c>
      <c r="D94" s="176">
        <v>1</v>
      </c>
      <c r="E94" s="183" t="s">
        <v>616</v>
      </c>
      <c r="F94" s="186" t="s">
        <v>281</v>
      </c>
      <c r="G94" s="172">
        <f t="shared" si="5"/>
        <v>0</v>
      </c>
      <c r="H94" s="161">
        <f>SUM(H96:H96)</f>
        <v>0</v>
      </c>
      <c r="I94" s="161">
        <f>SUM(I96:I96)</f>
        <v>0</v>
      </c>
    </row>
    <row r="95" spans="1:9" ht="25.5">
      <c r="A95" s="180"/>
      <c r="B95" s="176"/>
      <c r="C95" s="177"/>
      <c r="D95" s="176"/>
      <c r="E95" s="183" t="s">
        <v>964</v>
      </c>
      <c r="F95" s="184"/>
      <c r="G95" s="172"/>
      <c r="H95" s="161"/>
      <c r="I95" s="161"/>
    </row>
    <row r="96" spans="1:9" ht="12.75">
      <c r="A96" s="180"/>
      <c r="B96" s="176"/>
      <c r="C96" s="177"/>
      <c r="D96" s="176">
        <v>4239</v>
      </c>
      <c r="E96" s="186" t="s">
        <v>966</v>
      </c>
      <c r="F96" s="184"/>
      <c r="G96" s="172">
        <f>H96</f>
        <v>0</v>
      </c>
      <c r="H96" s="161">
        <v>0</v>
      </c>
      <c r="I96" s="161"/>
    </row>
    <row r="97" spans="1:9" ht="12.75">
      <c r="A97" s="180">
        <v>2220</v>
      </c>
      <c r="B97" s="176" t="s">
        <v>146</v>
      </c>
      <c r="C97" s="177">
        <v>2</v>
      </c>
      <c r="D97" s="176">
        <v>0</v>
      </c>
      <c r="E97" s="181" t="s">
        <v>617</v>
      </c>
      <c r="F97" s="192" t="s">
        <v>282</v>
      </c>
      <c r="G97" s="191">
        <f t="shared" si="5"/>
        <v>2300</v>
      </c>
      <c r="H97" s="191">
        <f>SUM(H98)</f>
        <v>2300</v>
      </c>
      <c r="I97" s="161">
        <f>SUM(I98)</f>
        <v>0</v>
      </c>
    </row>
    <row r="98" spans="1:9" ht="12.75">
      <c r="A98" s="180">
        <v>2221</v>
      </c>
      <c r="B98" s="176" t="s">
        <v>146</v>
      </c>
      <c r="C98" s="177">
        <v>2</v>
      </c>
      <c r="D98" s="176">
        <v>1</v>
      </c>
      <c r="E98" s="183" t="s">
        <v>618</v>
      </c>
      <c r="F98" s="186" t="s">
        <v>283</v>
      </c>
      <c r="G98" s="172">
        <f t="shared" si="5"/>
        <v>2300</v>
      </c>
      <c r="H98" s="172">
        <f>H100+H101+H102</f>
        <v>2300</v>
      </c>
      <c r="I98" s="161">
        <f>SUM(I100:I100)</f>
        <v>0</v>
      </c>
    </row>
    <row r="99" spans="1:9" ht="25.5">
      <c r="A99" s="180"/>
      <c r="B99" s="176"/>
      <c r="C99" s="177"/>
      <c r="D99" s="176"/>
      <c r="E99" s="183" t="s">
        <v>964</v>
      </c>
      <c r="F99" s="184"/>
      <c r="G99" s="172"/>
      <c r="H99" s="172"/>
      <c r="I99" s="161"/>
    </row>
    <row r="100" spans="1:9" ht="12.75">
      <c r="A100" s="180"/>
      <c r="B100" s="176"/>
      <c r="C100" s="177"/>
      <c r="D100" s="176">
        <v>4239</v>
      </c>
      <c r="E100" s="186" t="s">
        <v>966</v>
      </c>
      <c r="F100" s="184"/>
      <c r="G100" s="172">
        <f t="shared" si="5"/>
        <v>1000</v>
      </c>
      <c r="H100" s="172">
        <v>1000</v>
      </c>
      <c r="I100" s="161"/>
    </row>
    <row r="101" spans="1:9" ht="12.75">
      <c r="A101" s="180"/>
      <c r="B101" s="176"/>
      <c r="C101" s="177"/>
      <c r="D101" s="176">
        <v>4267</v>
      </c>
      <c r="E101" s="185" t="s">
        <v>844</v>
      </c>
      <c r="F101" s="184"/>
      <c r="G101" s="172">
        <f t="shared" si="5"/>
        <v>300</v>
      </c>
      <c r="H101" s="172">
        <v>300</v>
      </c>
      <c r="I101" s="161"/>
    </row>
    <row r="102" spans="1:9" ht="12.75">
      <c r="A102" s="180"/>
      <c r="B102" s="176"/>
      <c r="C102" s="177"/>
      <c r="D102" s="176">
        <v>4269</v>
      </c>
      <c r="E102" s="185" t="s">
        <v>845</v>
      </c>
      <c r="F102" s="184"/>
      <c r="G102" s="172">
        <f t="shared" si="5"/>
        <v>1000</v>
      </c>
      <c r="H102" s="172">
        <v>1000</v>
      </c>
      <c r="I102" s="161"/>
    </row>
    <row r="103" spans="1:9" ht="12.75">
      <c r="A103" s="180">
        <v>2230</v>
      </c>
      <c r="B103" s="176" t="s">
        <v>146</v>
      </c>
      <c r="C103" s="177">
        <v>3</v>
      </c>
      <c r="D103" s="176">
        <v>0</v>
      </c>
      <c r="E103" s="181" t="s">
        <v>619</v>
      </c>
      <c r="F103" s="192" t="s">
        <v>284</v>
      </c>
      <c r="G103" s="172">
        <f t="shared" si="5"/>
        <v>0</v>
      </c>
      <c r="H103" s="161">
        <f>SUM(H104)</f>
        <v>0</v>
      </c>
      <c r="I103" s="161">
        <f>SUM(I104)</f>
        <v>0</v>
      </c>
    </row>
    <row r="104" spans="1:9" ht="12.75">
      <c r="A104" s="180">
        <v>2231</v>
      </c>
      <c r="B104" s="176" t="s">
        <v>146</v>
      </c>
      <c r="C104" s="177">
        <v>3</v>
      </c>
      <c r="D104" s="176">
        <v>1</v>
      </c>
      <c r="E104" s="183" t="s">
        <v>620</v>
      </c>
      <c r="F104" s="186" t="s">
        <v>285</v>
      </c>
      <c r="G104" s="172">
        <f t="shared" si="5"/>
        <v>0</v>
      </c>
      <c r="H104" s="161">
        <f>SUM(H106:H106)</f>
        <v>0</v>
      </c>
      <c r="I104" s="161">
        <f>SUM(I106:I106)</f>
        <v>0</v>
      </c>
    </row>
    <row r="105" spans="1:9" ht="25.5">
      <c r="A105" s="180"/>
      <c r="B105" s="176"/>
      <c r="C105" s="177"/>
      <c r="D105" s="176"/>
      <c r="E105" s="183" t="s">
        <v>964</v>
      </c>
      <c r="F105" s="184"/>
      <c r="G105" s="172"/>
      <c r="H105" s="161"/>
      <c r="I105" s="161"/>
    </row>
    <row r="106" spans="1:9" ht="12.75">
      <c r="A106" s="180"/>
      <c r="B106" s="176"/>
      <c r="C106" s="177"/>
      <c r="D106" s="176"/>
      <c r="E106" s="183" t="s">
        <v>124</v>
      </c>
      <c r="F106" s="184"/>
      <c r="G106" s="172">
        <f>SUM(H106:I106)</f>
        <v>0</v>
      </c>
      <c r="H106" s="161">
        <f>SUM(H108:H108)</f>
        <v>0</v>
      </c>
      <c r="I106" s="161">
        <f>SUM(I108:I108)</f>
        <v>0</v>
      </c>
    </row>
    <row r="107" spans="1:9" ht="25.5">
      <c r="A107" s="180">
        <v>2240</v>
      </c>
      <c r="B107" s="176" t="s">
        <v>146</v>
      </c>
      <c r="C107" s="177">
        <v>4</v>
      </c>
      <c r="D107" s="176">
        <v>0</v>
      </c>
      <c r="E107" s="181" t="s">
        <v>621</v>
      </c>
      <c r="F107" s="181" t="s">
        <v>286</v>
      </c>
      <c r="G107" s="172">
        <f t="shared" si="5"/>
        <v>0</v>
      </c>
      <c r="H107" s="161">
        <f>SUM(H108)</f>
        <v>0</v>
      </c>
      <c r="I107" s="161">
        <f>SUM(I108)</f>
        <v>0</v>
      </c>
    </row>
    <row r="108" spans="1:9" ht="25.5">
      <c r="A108" s="180">
        <v>2241</v>
      </c>
      <c r="B108" s="176" t="s">
        <v>146</v>
      </c>
      <c r="C108" s="177">
        <v>4</v>
      </c>
      <c r="D108" s="176">
        <v>1</v>
      </c>
      <c r="E108" s="183" t="s">
        <v>621</v>
      </c>
      <c r="F108" s="186" t="s">
        <v>286</v>
      </c>
      <c r="G108" s="172">
        <f t="shared" si="5"/>
        <v>0</v>
      </c>
      <c r="H108" s="161"/>
      <c r="I108" s="161"/>
    </row>
    <row r="109" spans="1:9" ht="12.75">
      <c r="A109" s="180">
        <v>2250</v>
      </c>
      <c r="B109" s="176" t="s">
        <v>146</v>
      </c>
      <c r="C109" s="177">
        <v>5</v>
      </c>
      <c r="D109" s="176">
        <v>0</v>
      </c>
      <c r="E109" s="181" t="s">
        <v>622</v>
      </c>
      <c r="F109" s="181" t="s">
        <v>287</v>
      </c>
      <c r="G109" s="191">
        <f t="shared" si="5"/>
        <v>1000</v>
      </c>
      <c r="H109" s="191">
        <f>SUM(H110)</f>
        <v>1000</v>
      </c>
      <c r="I109" s="161">
        <f>SUM(I110)</f>
        <v>0</v>
      </c>
    </row>
    <row r="110" spans="1:9" ht="12.75">
      <c r="A110" s="180">
        <v>2251</v>
      </c>
      <c r="B110" s="176" t="s">
        <v>146</v>
      </c>
      <c r="C110" s="177">
        <v>5</v>
      </c>
      <c r="D110" s="176">
        <v>1</v>
      </c>
      <c r="E110" s="183" t="s">
        <v>623</v>
      </c>
      <c r="F110" s="186" t="s">
        <v>288</v>
      </c>
      <c r="G110" s="172">
        <f t="shared" si="5"/>
        <v>1000</v>
      </c>
      <c r="H110" s="172">
        <f>SUM(H112:H113)</f>
        <v>1000</v>
      </c>
      <c r="I110" s="161">
        <f>SUM(I113:I113)</f>
        <v>0</v>
      </c>
    </row>
    <row r="111" spans="1:9" ht="25.5">
      <c r="A111" s="180"/>
      <c r="B111" s="176"/>
      <c r="C111" s="177"/>
      <c r="D111" s="176"/>
      <c r="E111" s="183" t="s">
        <v>964</v>
      </c>
      <c r="F111" s="184"/>
      <c r="G111" s="172"/>
      <c r="H111" s="172"/>
      <c r="I111" s="161"/>
    </row>
    <row r="112" spans="1:9" ht="12.75">
      <c r="A112" s="180"/>
      <c r="B112" s="176"/>
      <c r="C112" s="177"/>
      <c r="D112" s="176">
        <v>4239</v>
      </c>
      <c r="E112" s="186" t="s">
        <v>966</v>
      </c>
      <c r="F112" s="184"/>
      <c r="G112" s="172">
        <f>SUM(H112:I112)</f>
        <v>1000</v>
      </c>
      <c r="H112" s="172">
        <v>1000</v>
      </c>
      <c r="I112" s="161"/>
    </row>
    <row r="113" spans="1:9" ht="25.5">
      <c r="A113" s="180"/>
      <c r="B113" s="176"/>
      <c r="C113" s="177"/>
      <c r="D113" s="176">
        <v>4841</v>
      </c>
      <c r="E113" s="185" t="s">
        <v>909</v>
      </c>
      <c r="F113" s="184"/>
      <c r="G113" s="172">
        <f>SUM(H113:I113)</f>
        <v>0</v>
      </c>
      <c r="H113" s="172">
        <v>0</v>
      </c>
      <c r="I113" s="161"/>
    </row>
    <row r="114" spans="1:9" s="179" customFormat="1" ht="51">
      <c r="A114" s="218">
        <v>2300</v>
      </c>
      <c r="B114" s="219" t="s">
        <v>147</v>
      </c>
      <c r="C114" s="220">
        <v>0</v>
      </c>
      <c r="D114" s="219">
        <v>0</v>
      </c>
      <c r="E114" s="221" t="s">
        <v>967</v>
      </c>
      <c r="F114" s="223" t="s">
        <v>289</v>
      </c>
      <c r="G114" s="191">
        <f t="shared" si="5"/>
        <v>1000</v>
      </c>
      <c r="H114" s="191">
        <f>SUM(H115,H125,H129,H136,H140,H144,H148)</f>
        <v>1000</v>
      </c>
      <c r="I114" s="191">
        <f>SUM(I115,I125,I129,I136,I140,I144,I148)</f>
        <v>0</v>
      </c>
    </row>
    <row r="115" spans="1:9" ht="12.75">
      <c r="A115" s="180">
        <v>2310</v>
      </c>
      <c r="B115" s="176" t="s">
        <v>147</v>
      </c>
      <c r="C115" s="177">
        <v>1</v>
      </c>
      <c r="D115" s="176">
        <v>0</v>
      </c>
      <c r="E115" s="181" t="s">
        <v>625</v>
      </c>
      <c r="F115" s="181" t="s">
        <v>290</v>
      </c>
      <c r="G115" s="172">
        <f t="shared" si="5"/>
        <v>0</v>
      </c>
      <c r="H115" s="161">
        <f>SUM(H116+H119+H122)</f>
        <v>0</v>
      </c>
      <c r="I115" s="161">
        <f>SUM(I116+I119+I122)</f>
        <v>0</v>
      </c>
    </row>
    <row r="116" spans="1:9" ht="12.75">
      <c r="A116" s="180">
        <v>2311</v>
      </c>
      <c r="B116" s="176" t="s">
        <v>147</v>
      </c>
      <c r="C116" s="177">
        <v>1</v>
      </c>
      <c r="D116" s="176">
        <v>1</v>
      </c>
      <c r="E116" s="183" t="s">
        <v>626</v>
      </c>
      <c r="F116" s="186" t="s">
        <v>291</v>
      </c>
      <c r="G116" s="172">
        <f t="shared" si="5"/>
        <v>0</v>
      </c>
      <c r="H116" s="161">
        <f>SUM(H118:H118)</f>
        <v>0</v>
      </c>
      <c r="I116" s="161">
        <f>SUM(I118:I118)</f>
        <v>0</v>
      </c>
    </row>
    <row r="117" spans="1:9" ht="25.5">
      <c r="A117" s="180"/>
      <c r="B117" s="176"/>
      <c r="C117" s="177"/>
      <c r="D117" s="176"/>
      <c r="E117" s="183" t="s">
        <v>964</v>
      </c>
      <c r="F117" s="184"/>
      <c r="G117" s="172"/>
      <c r="H117" s="161"/>
      <c r="I117" s="161"/>
    </row>
    <row r="118" spans="1:9" ht="12.75">
      <c r="A118" s="180"/>
      <c r="B118" s="176"/>
      <c r="C118" s="177"/>
      <c r="D118" s="176"/>
      <c r="E118" s="183" t="s">
        <v>124</v>
      </c>
      <c r="F118" s="184"/>
      <c r="G118" s="172">
        <f>SUM(H118:I118)</f>
        <v>0</v>
      </c>
      <c r="H118" s="161">
        <f>SUM(H120:H120)</f>
        <v>0</v>
      </c>
      <c r="I118" s="161">
        <f>SUM(I120:I120)</f>
        <v>0</v>
      </c>
    </row>
    <row r="119" spans="1:9" ht="12.75">
      <c r="A119" s="180">
        <v>2312</v>
      </c>
      <c r="B119" s="176" t="s">
        <v>147</v>
      </c>
      <c r="C119" s="177">
        <v>1</v>
      </c>
      <c r="D119" s="176">
        <v>2</v>
      </c>
      <c r="E119" s="183" t="s">
        <v>627</v>
      </c>
      <c r="F119" s="186"/>
      <c r="G119" s="172">
        <f t="shared" si="5"/>
        <v>0</v>
      </c>
      <c r="H119" s="161">
        <f>SUM(H121:H121)</f>
        <v>0</v>
      </c>
      <c r="I119" s="161">
        <f>SUM(I121:I121)</f>
        <v>0</v>
      </c>
    </row>
    <row r="120" spans="1:9" ht="25.5">
      <c r="A120" s="180"/>
      <c r="B120" s="176"/>
      <c r="C120" s="177"/>
      <c r="D120" s="176"/>
      <c r="E120" s="183" t="s">
        <v>964</v>
      </c>
      <c r="F120" s="184"/>
      <c r="G120" s="172"/>
      <c r="H120" s="161"/>
      <c r="I120" s="161"/>
    </row>
    <row r="121" spans="1:9" ht="12.75">
      <c r="A121" s="180"/>
      <c r="B121" s="176"/>
      <c r="C121" s="177"/>
      <c r="D121" s="176"/>
      <c r="E121" s="183" t="s">
        <v>124</v>
      </c>
      <c r="F121" s="184"/>
      <c r="G121" s="172">
        <f>SUM(H121:I121)</f>
        <v>0</v>
      </c>
      <c r="H121" s="161">
        <f>SUM(H123:H123)</f>
        <v>0</v>
      </c>
      <c r="I121" s="161">
        <f>SUM(I123:I123)</f>
        <v>0</v>
      </c>
    </row>
    <row r="122" spans="1:9" ht="12.75">
      <c r="A122" s="180">
        <v>2313</v>
      </c>
      <c r="B122" s="176" t="s">
        <v>147</v>
      </c>
      <c r="C122" s="177">
        <v>1</v>
      </c>
      <c r="D122" s="176">
        <v>3</v>
      </c>
      <c r="E122" s="183" t="s">
        <v>628</v>
      </c>
      <c r="F122" s="186"/>
      <c r="G122" s="172">
        <f t="shared" si="5"/>
        <v>0</v>
      </c>
      <c r="H122" s="161">
        <f>SUM(H124:H124)</f>
        <v>0</v>
      </c>
      <c r="I122" s="161">
        <f>SUM(I124:I124)</f>
        <v>0</v>
      </c>
    </row>
    <row r="123" spans="1:9" ht="25.5">
      <c r="A123" s="180"/>
      <c r="B123" s="176"/>
      <c r="C123" s="177"/>
      <c r="D123" s="176"/>
      <c r="E123" s="183" t="s">
        <v>964</v>
      </c>
      <c r="F123" s="184"/>
      <c r="G123" s="172"/>
      <c r="H123" s="161"/>
      <c r="I123" s="161"/>
    </row>
    <row r="124" spans="1:9" ht="12.75">
      <c r="A124" s="180"/>
      <c r="B124" s="176"/>
      <c r="C124" s="177"/>
      <c r="D124" s="176"/>
      <c r="E124" s="183" t="s">
        <v>124</v>
      </c>
      <c r="F124" s="184"/>
      <c r="G124" s="172">
        <f>SUM(H124:I124)</f>
        <v>0</v>
      </c>
      <c r="H124" s="161">
        <v>0</v>
      </c>
      <c r="I124" s="161">
        <f>SUM(I126:I126)</f>
        <v>0</v>
      </c>
    </row>
    <row r="125" spans="1:9" ht="12.75">
      <c r="A125" s="180">
        <v>2320</v>
      </c>
      <c r="B125" s="176" t="s">
        <v>147</v>
      </c>
      <c r="C125" s="177">
        <v>2</v>
      </c>
      <c r="D125" s="176">
        <v>0</v>
      </c>
      <c r="E125" s="181" t="s">
        <v>629</v>
      </c>
      <c r="F125" s="181" t="s">
        <v>292</v>
      </c>
      <c r="G125" s="172">
        <f t="shared" si="5"/>
        <v>1000</v>
      </c>
      <c r="H125" s="161">
        <f>SUM(H126)</f>
        <v>1000</v>
      </c>
      <c r="I125" s="161">
        <f>SUM(I126)</f>
        <v>0</v>
      </c>
    </row>
    <row r="126" spans="1:9" ht="12.75">
      <c r="A126" s="180">
        <v>2321</v>
      </c>
      <c r="B126" s="176" t="s">
        <v>147</v>
      </c>
      <c r="C126" s="177">
        <v>2</v>
      </c>
      <c r="D126" s="176">
        <v>1</v>
      </c>
      <c r="E126" s="183" t="s">
        <v>630</v>
      </c>
      <c r="F126" s="186" t="s">
        <v>293</v>
      </c>
      <c r="G126" s="172">
        <f t="shared" si="5"/>
        <v>1000</v>
      </c>
      <c r="H126" s="161">
        <f>SUM(H128:H128)</f>
        <v>1000</v>
      </c>
      <c r="I126" s="161">
        <f>SUM(I128:I128)</f>
        <v>0</v>
      </c>
    </row>
    <row r="127" spans="1:9" ht="25.5">
      <c r="A127" s="180"/>
      <c r="B127" s="176"/>
      <c r="C127" s="177"/>
      <c r="D127" s="176"/>
      <c r="E127" s="183" t="s">
        <v>964</v>
      </c>
      <c r="F127" s="184"/>
      <c r="G127" s="172"/>
      <c r="H127" s="161"/>
      <c r="I127" s="161"/>
    </row>
    <row r="128" spans="1:9" ht="12.75">
      <c r="A128" s="180"/>
      <c r="B128" s="176"/>
      <c r="C128" s="177"/>
      <c r="D128" s="176">
        <v>4239</v>
      </c>
      <c r="E128" s="186" t="s">
        <v>966</v>
      </c>
      <c r="F128" s="184"/>
      <c r="G128" s="172">
        <f t="shared" si="5"/>
        <v>1000</v>
      </c>
      <c r="H128" s="161">
        <v>1000</v>
      </c>
      <c r="I128" s="161"/>
    </row>
    <row r="129" spans="1:9" ht="25.5">
      <c r="A129" s="180">
        <v>2330</v>
      </c>
      <c r="B129" s="176" t="s">
        <v>147</v>
      </c>
      <c r="C129" s="177">
        <v>3</v>
      </c>
      <c r="D129" s="176">
        <v>0</v>
      </c>
      <c r="E129" s="181" t="s">
        <v>631</v>
      </c>
      <c r="F129" s="181" t="s">
        <v>294</v>
      </c>
      <c r="G129" s="172">
        <f t="shared" si="5"/>
        <v>0</v>
      </c>
      <c r="H129" s="161">
        <f>SUM(H130+H133)</f>
        <v>0</v>
      </c>
      <c r="I129" s="161">
        <f>SUM(I130)</f>
        <v>0</v>
      </c>
    </row>
    <row r="130" spans="1:9" ht="12.75">
      <c r="A130" s="180">
        <v>2331</v>
      </c>
      <c r="B130" s="176" t="s">
        <v>147</v>
      </c>
      <c r="C130" s="177">
        <v>3</v>
      </c>
      <c r="D130" s="176">
        <v>1</v>
      </c>
      <c r="E130" s="183" t="s">
        <v>632</v>
      </c>
      <c r="F130" s="186" t="s">
        <v>295</v>
      </c>
      <c r="G130" s="172">
        <f t="shared" si="5"/>
        <v>0</v>
      </c>
      <c r="H130" s="161">
        <f>SUM(H132:H132)</f>
        <v>0</v>
      </c>
      <c r="I130" s="161">
        <f>SUM(I132:I132)</f>
        <v>0</v>
      </c>
    </row>
    <row r="131" spans="1:9" ht="25.5">
      <c r="A131" s="180"/>
      <c r="B131" s="176"/>
      <c r="C131" s="177"/>
      <c r="D131" s="176"/>
      <c r="E131" s="183" t="s">
        <v>964</v>
      </c>
      <c r="F131" s="184"/>
      <c r="G131" s="172"/>
      <c r="H131" s="161"/>
      <c r="I131" s="161"/>
    </row>
    <row r="132" spans="1:9" ht="12.75">
      <c r="A132" s="180"/>
      <c r="B132" s="176"/>
      <c r="C132" s="177"/>
      <c r="D132" s="176"/>
      <c r="E132" s="183" t="s">
        <v>124</v>
      </c>
      <c r="F132" s="184"/>
      <c r="G132" s="172">
        <f>SUM(H132:I132)</f>
        <v>0</v>
      </c>
      <c r="H132" s="161">
        <f>SUM(H134:H134)</f>
        <v>0</v>
      </c>
      <c r="I132" s="161">
        <f>SUM(I134:I134)</f>
        <v>0</v>
      </c>
    </row>
    <row r="133" spans="1:9" ht="12.75">
      <c r="A133" s="180">
        <v>2332</v>
      </c>
      <c r="B133" s="176" t="s">
        <v>147</v>
      </c>
      <c r="C133" s="177">
        <v>3</v>
      </c>
      <c r="D133" s="176">
        <v>2</v>
      </c>
      <c r="E133" s="183" t="s">
        <v>633</v>
      </c>
      <c r="F133" s="186"/>
      <c r="G133" s="172">
        <f t="shared" si="5"/>
        <v>0</v>
      </c>
      <c r="H133" s="161">
        <f>SUM(H135:H135)</f>
        <v>0</v>
      </c>
      <c r="I133" s="161">
        <f>SUM(I135:I135)</f>
        <v>0</v>
      </c>
    </row>
    <row r="134" spans="1:9" ht="25.5">
      <c r="A134" s="180"/>
      <c r="B134" s="176"/>
      <c r="C134" s="177"/>
      <c r="D134" s="176"/>
      <c r="E134" s="183" t="s">
        <v>964</v>
      </c>
      <c r="F134" s="184"/>
      <c r="G134" s="172"/>
      <c r="H134" s="161"/>
      <c r="I134" s="161"/>
    </row>
    <row r="135" spans="1:9" ht="12.75">
      <c r="A135" s="180"/>
      <c r="B135" s="176"/>
      <c r="C135" s="177"/>
      <c r="D135" s="176"/>
      <c r="E135" s="183" t="s">
        <v>124</v>
      </c>
      <c r="F135" s="184"/>
      <c r="G135" s="172">
        <f>SUM(H135:I135)</f>
        <v>0</v>
      </c>
      <c r="H135" s="161">
        <f>SUM(H137:H137)</f>
        <v>0</v>
      </c>
      <c r="I135" s="161">
        <f>SUM(I137:I137)</f>
        <v>0</v>
      </c>
    </row>
    <row r="136" spans="1:9" ht="12.75">
      <c r="A136" s="180">
        <v>2340</v>
      </c>
      <c r="B136" s="176" t="s">
        <v>147</v>
      </c>
      <c r="C136" s="177">
        <v>4</v>
      </c>
      <c r="D136" s="176">
        <v>0</v>
      </c>
      <c r="E136" s="181" t="s">
        <v>634</v>
      </c>
      <c r="F136" s="186"/>
      <c r="G136" s="172">
        <f t="shared" si="5"/>
        <v>0</v>
      </c>
      <c r="H136" s="161">
        <f>SUM(H137)</f>
        <v>0</v>
      </c>
      <c r="I136" s="161">
        <f>SUM(I137)</f>
        <v>0</v>
      </c>
    </row>
    <row r="137" spans="1:9" ht="12.75">
      <c r="A137" s="180">
        <v>2341</v>
      </c>
      <c r="B137" s="176" t="s">
        <v>147</v>
      </c>
      <c r="C137" s="177">
        <v>4</v>
      </c>
      <c r="D137" s="176">
        <v>1</v>
      </c>
      <c r="E137" s="183" t="s">
        <v>635</v>
      </c>
      <c r="F137" s="186"/>
      <c r="G137" s="172">
        <f t="shared" si="5"/>
        <v>0</v>
      </c>
      <c r="H137" s="161">
        <f>SUM(H139:H139)</f>
        <v>0</v>
      </c>
      <c r="I137" s="161">
        <f>SUM(I139:I139)</f>
        <v>0</v>
      </c>
    </row>
    <row r="138" spans="1:9" ht="25.5">
      <c r="A138" s="180"/>
      <c r="B138" s="176"/>
      <c r="C138" s="177"/>
      <c r="D138" s="176"/>
      <c r="E138" s="183" t="s">
        <v>964</v>
      </c>
      <c r="F138" s="184"/>
      <c r="G138" s="172"/>
      <c r="H138" s="161"/>
      <c r="I138" s="161"/>
    </row>
    <row r="139" spans="1:9" ht="12.75">
      <c r="A139" s="180"/>
      <c r="B139" s="176"/>
      <c r="C139" s="177"/>
      <c r="D139" s="176"/>
      <c r="E139" s="183" t="s">
        <v>124</v>
      </c>
      <c r="F139" s="184"/>
      <c r="G139" s="172">
        <f>SUM(H139:I139)</f>
        <v>0</v>
      </c>
      <c r="H139" s="161">
        <f>SUM(H141:H141)</f>
        <v>0</v>
      </c>
      <c r="I139" s="161">
        <f>SUM(I141:I141)</f>
        <v>0</v>
      </c>
    </row>
    <row r="140" spans="1:9" ht="12.75">
      <c r="A140" s="180">
        <v>2350</v>
      </c>
      <c r="B140" s="176" t="s">
        <v>147</v>
      </c>
      <c r="C140" s="177">
        <v>5</v>
      </c>
      <c r="D140" s="176">
        <v>0</v>
      </c>
      <c r="E140" s="181" t="s">
        <v>636</v>
      </c>
      <c r="F140" s="181" t="s">
        <v>296</v>
      </c>
      <c r="G140" s="172">
        <f aca="true" t="shared" si="6" ref="G140:G161">SUM(H140:I140)</f>
        <v>0</v>
      </c>
      <c r="H140" s="161">
        <f>SUM(H141)</f>
        <v>0</v>
      </c>
      <c r="I140" s="161">
        <f>SUM(I141)</f>
        <v>0</v>
      </c>
    </row>
    <row r="141" spans="1:9" ht="12.75">
      <c r="A141" s="180">
        <v>2351</v>
      </c>
      <c r="B141" s="176" t="s">
        <v>147</v>
      </c>
      <c r="C141" s="177">
        <v>5</v>
      </c>
      <c r="D141" s="176">
        <v>1</v>
      </c>
      <c r="E141" s="183" t="s">
        <v>637</v>
      </c>
      <c r="F141" s="186" t="s">
        <v>296</v>
      </c>
      <c r="G141" s="172">
        <f t="shared" si="6"/>
        <v>0</v>
      </c>
      <c r="H141" s="161">
        <f>SUM(H143:H143)</f>
        <v>0</v>
      </c>
      <c r="I141" s="161">
        <f>SUM(I143:I143)</f>
        <v>0</v>
      </c>
    </row>
    <row r="142" spans="1:9" ht="18">
      <c r="A142" s="180"/>
      <c r="B142" s="176"/>
      <c r="C142" s="177"/>
      <c r="D142" s="176"/>
      <c r="E142" s="217" t="s">
        <v>964</v>
      </c>
      <c r="F142" s="184"/>
      <c r="G142" s="172"/>
      <c r="H142" s="161"/>
      <c r="I142" s="161"/>
    </row>
    <row r="143" spans="1:9" ht="12.75">
      <c r="A143" s="180"/>
      <c r="B143" s="176"/>
      <c r="C143" s="177"/>
      <c r="D143" s="176"/>
      <c r="E143" s="183" t="s">
        <v>124</v>
      </c>
      <c r="F143" s="184"/>
      <c r="G143" s="172">
        <f>SUM(H143:I143)</f>
        <v>0</v>
      </c>
      <c r="H143" s="161">
        <f>SUM(H145:H145)</f>
        <v>0</v>
      </c>
      <c r="I143" s="161">
        <f>SUM(I145:I145)</f>
        <v>0</v>
      </c>
    </row>
    <row r="144" spans="1:9" ht="25.5">
      <c r="A144" s="180">
        <v>2360</v>
      </c>
      <c r="B144" s="176" t="s">
        <v>147</v>
      </c>
      <c r="C144" s="177">
        <v>6</v>
      </c>
      <c r="D144" s="176">
        <v>0</v>
      </c>
      <c r="E144" s="181" t="s">
        <v>638</v>
      </c>
      <c r="F144" s="181" t="s">
        <v>297</v>
      </c>
      <c r="G144" s="172">
        <f t="shared" si="6"/>
        <v>0</v>
      </c>
      <c r="H144" s="161">
        <f>SUM(H145)</f>
        <v>0</v>
      </c>
      <c r="I144" s="161">
        <f>SUM(I145)</f>
        <v>0</v>
      </c>
    </row>
    <row r="145" spans="1:9" ht="25.5">
      <c r="A145" s="180">
        <v>2361</v>
      </c>
      <c r="B145" s="176" t="s">
        <v>147</v>
      </c>
      <c r="C145" s="177">
        <v>6</v>
      </c>
      <c r="D145" s="176">
        <v>1</v>
      </c>
      <c r="E145" s="183" t="s">
        <v>639</v>
      </c>
      <c r="F145" s="186" t="s">
        <v>298</v>
      </c>
      <c r="G145" s="172">
        <f t="shared" si="6"/>
        <v>0</v>
      </c>
      <c r="H145" s="161">
        <f>SUM(H147:H147)</f>
        <v>0</v>
      </c>
      <c r="I145" s="161">
        <f>SUM(I147:I147)</f>
        <v>0</v>
      </c>
    </row>
    <row r="146" spans="1:9" ht="25.5">
      <c r="A146" s="180"/>
      <c r="B146" s="176"/>
      <c r="C146" s="177"/>
      <c r="D146" s="176"/>
      <c r="E146" s="183" t="s">
        <v>964</v>
      </c>
      <c r="F146" s="184"/>
      <c r="G146" s="172"/>
      <c r="H146" s="161"/>
      <c r="I146" s="161"/>
    </row>
    <row r="147" spans="1:9" ht="12.75">
      <c r="A147" s="180"/>
      <c r="B147" s="176"/>
      <c r="C147" s="177"/>
      <c r="D147" s="176"/>
      <c r="E147" s="183" t="s">
        <v>124</v>
      </c>
      <c r="F147" s="184"/>
      <c r="G147" s="172">
        <f>SUM(H147:I147)</f>
        <v>0</v>
      </c>
      <c r="H147" s="161">
        <f>SUM(H149:H149)</f>
        <v>0</v>
      </c>
      <c r="I147" s="161">
        <f>SUM(I149:I149)</f>
        <v>0</v>
      </c>
    </row>
    <row r="148" spans="1:9" ht="25.5">
      <c r="A148" s="180">
        <v>2370</v>
      </c>
      <c r="B148" s="176" t="s">
        <v>147</v>
      </c>
      <c r="C148" s="177">
        <v>7</v>
      </c>
      <c r="D148" s="176">
        <v>0</v>
      </c>
      <c r="E148" s="181" t="s">
        <v>968</v>
      </c>
      <c r="F148" s="181" t="s">
        <v>299</v>
      </c>
      <c r="G148" s="172">
        <f t="shared" si="6"/>
        <v>0</v>
      </c>
      <c r="H148" s="161">
        <f>SUM(H149)</f>
        <v>0</v>
      </c>
      <c r="I148" s="161">
        <f>SUM(I149)</f>
        <v>0</v>
      </c>
    </row>
    <row r="149" spans="1:9" ht="25.5">
      <c r="A149" s="180">
        <v>2371</v>
      </c>
      <c r="B149" s="176" t="s">
        <v>147</v>
      </c>
      <c r="C149" s="177">
        <v>7</v>
      </c>
      <c r="D149" s="176">
        <v>1</v>
      </c>
      <c r="E149" s="183" t="s">
        <v>641</v>
      </c>
      <c r="F149" s="186" t="s">
        <v>300</v>
      </c>
      <c r="G149" s="172">
        <f t="shared" si="6"/>
        <v>0</v>
      </c>
      <c r="H149" s="161">
        <f>SUM(H151:H151)</f>
        <v>0</v>
      </c>
      <c r="I149" s="161">
        <f>SUM(I151:I151)</f>
        <v>0</v>
      </c>
    </row>
    <row r="150" spans="1:9" ht="25.5">
      <c r="A150" s="180"/>
      <c r="B150" s="176"/>
      <c r="C150" s="177"/>
      <c r="D150" s="176"/>
      <c r="E150" s="183" t="s">
        <v>964</v>
      </c>
      <c r="F150" s="184"/>
      <c r="G150" s="172"/>
      <c r="H150" s="161"/>
      <c r="I150" s="161"/>
    </row>
    <row r="151" spans="1:9" ht="12.75">
      <c r="A151" s="180"/>
      <c r="B151" s="176"/>
      <c r="C151" s="177"/>
      <c r="D151" s="176"/>
      <c r="E151" s="183" t="s">
        <v>124</v>
      </c>
      <c r="F151" s="184"/>
      <c r="G151" s="172">
        <f>SUM(H151:I151)</f>
        <v>0</v>
      </c>
      <c r="H151" s="161">
        <f>SUM(H153:H153)</f>
        <v>0</v>
      </c>
      <c r="I151" s="161">
        <f>SUM(I153:I153)</f>
        <v>0</v>
      </c>
    </row>
    <row r="152" spans="1:9" s="179" customFormat="1" ht="38.25">
      <c r="A152" s="222">
        <v>2400</v>
      </c>
      <c r="B152" s="219" t="s">
        <v>148</v>
      </c>
      <c r="C152" s="220">
        <v>0</v>
      </c>
      <c r="D152" s="219">
        <v>0</v>
      </c>
      <c r="E152" s="221" t="s">
        <v>642</v>
      </c>
      <c r="F152" s="223" t="s">
        <v>301</v>
      </c>
      <c r="G152" s="191">
        <f t="shared" si="6"/>
        <v>621100</v>
      </c>
      <c r="H152" s="191">
        <f>H160+H202+H256</f>
        <v>3100</v>
      </c>
      <c r="I152" s="191">
        <f>SUM(I160,I202,I256)</f>
        <v>618000</v>
      </c>
    </row>
    <row r="153" spans="1:9" ht="25.5">
      <c r="A153" s="180">
        <v>2410</v>
      </c>
      <c r="B153" s="176" t="s">
        <v>148</v>
      </c>
      <c r="C153" s="177">
        <v>1</v>
      </c>
      <c r="D153" s="176">
        <v>0</v>
      </c>
      <c r="E153" s="181" t="s">
        <v>643</v>
      </c>
      <c r="F153" s="181" t="s">
        <v>302</v>
      </c>
      <c r="G153" s="172">
        <f t="shared" si="6"/>
        <v>0</v>
      </c>
      <c r="H153" s="161">
        <f>SUM(H154,H157)</f>
        <v>0</v>
      </c>
      <c r="I153" s="161">
        <f>SUM(I154)</f>
        <v>0</v>
      </c>
    </row>
    <row r="154" spans="1:9" ht="25.5">
      <c r="A154" s="180">
        <v>2411</v>
      </c>
      <c r="B154" s="176" t="s">
        <v>148</v>
      </c>
      <c r="C154" s="177">
        <v>1</v>
      </c>
      <c r="D154" s="176">
        <v>1</v>
      </c>
      <c r="E154" s="183" t="s">
        <v>644</v>
      </c>
      <c r="F154" s="184" t="s">
        <v>303</v>
      </c>
      <c r="G154" s="172">
        <f t="shared" si="6"/>
        <v>0</v>
      </c>
      <c r="H154" s="161">
        <f>SUM(H156:H156)</f>
        <v>0</v>
      </c>
      <c r="I154" s="161">
        <f>SUM(I156:I156)</f>
        <v>0</v>
      </c>
    </row>
    <row r="155" spans="1:9" ht="25.5">
      <c r="A155" s="180"/>
      <c r="B155" s="176"/>
      <c r="C155" s="177"/>
      <c r="D155" s="176"/>
      <c r="E155" s="183" t="s">
        <v>964</v>
      </c>
      <c r="F155" s="184"/>
      <c r="G155" s="172"/>
      <c r="H155" s="161"/>
      <c r="I155" s="161"/>
    </row>
    <row r="156" spans="1:9" ht="12.75">
      <c r="A156" s="180"/>
      <c r="B156" s="176"/>
      <c r="C156" s="177"/>
      <c r="D156" s="176"/>
      <c r="E156" s="183" t="s">
        <v>124</v>
      </c>
      <c r="F156" s="184"/>
      <c r="G156" s="172">
        <f t="shared" si="6"/>
        <v>0</v>
      </c>
      <c r="H156" s="161"/>
      <c r="I156" s="161"/>
    </row>
    <row r="157" spans="1:9" ht="25.5">
      <c r="A157" s="180">
        <v>2412</v>
      </c>
      <c r="B157" s="176" t="s">
        <v>148</v>
      </c>
      <c r="C157" s="177">
        <v>1</v>
      </c>
      <c r="D157" s="176">
        <v>2</v>
      </c>
      <c r="E157" s="183" t="s">
        <v>645</v>
      </c>
      <c r="F157" s="186" t="s">
        <v>304</v>
      </c>
      <c r="G157" s="172">
        <f t="shared" si="6"/>
        <v>0</v>
      </c>
      <c r="H157" s="161">
        <f>SUM(H159:H159)</f>
        <v>0</v>
      </c>
      <c r="I157" s="161">
        <f>SUM(I159:I159)</f>
        <v>0</v>
      </c>
    </row>
    <row r="158" spans="1:9" ht="25.5">
      <c r="A158" s="180"/>
      <c r="B158" s="176"/>
      <c r="C158" s="177"/>
      <c r="D158" s="176"/>
      <c r="E158" s="183" t="s">
        <v>964</v>
      </c>
      <c r="F158" s="184"/>
      <c r="G158" s="172"/>
      <c r="H158" s="161"/>
      <c r="I158" s="161"/>
    </row>
    <row r="159" spans="1:9" ht="12.75">
      <c r="A159" s="180"/>
      <c r="B159" s="176"/>
      <c r="C159" s="177"/>
      <c r="D159" s="176"/>
      <c r="E159" s="183" t="s">
        <v>124</v>
      </c>
      <c r="F159" s="184"/>
      <c r="G159" s="172">
        <f t="shared" si="6"/>
        <v>0</v>
      </c>
      <c r="H159" s="161"/>
      <c r="I159" s="161"/>
    </row>
    <row r="160" spans="1:9" ht="25.5">
      <c r="A160" s="180">
        <v>2420</v>
      </c>
      <c r="B160" s="176" t="s">
        <v>148</v>
      </c>
      <c r="C160" s="177">
        <v>2</v>
      </c>
      <c r="D160" s="176">
        <v>0</v>
      </c>
      <c r="E160" s="181" t="s">
        <v>646</v>
      </c>
      <c r="F160" s="181" t="s">
        <v>305</v>
      </c>
      <c r="G160" s="172">
        <f t="shared" si="6"/>
        <v>100</v>
      </c>
      <c r="H160" s="172">
        <f>SUM(H161)</f>
        <v>100</v>
      </c>
      <c r="I160" s="172">
        <f>SUM(I161)</f>
        <v>0</v>
      </c>
    </row>
    <row r="161" spans="1:9" ht="12.75">
      <c r="A161" s="180">
        <v>2421</v>
      </c>
      <c r="B161" s="176" t="s">
        <v>148</v>
      </c>
      <c r="C161" s="177">
        <v>2</v>
      </c>
      <c r="D161" s="176">
        <v>1</v>
      </c>
      <c r="E161" s="183" t="s">
        <v>647</v>
      </c>
      <c r="F161" s="186" t="s">
        <v>306</v>
      </c>
      <c r="G161" s="172">
        <f t="shared" si="6"/>
        <v>100</v>
      </c>
      <c r="H161" s="161">
        <f>H163</f>
        <v>100</v>
      </c>
      <c r="I161" s="161">
        <v>0</v>
      </c>
    </row>
    <row r="162" spans="1:9" ht="25.5">
      <c r="A162" s="180"/>
      <c r="B162" s="176"/>
      <c r="C162" s="177"/>
      <c r="D162" s="176"/>
      <c r="E162" s="183" t="s">
        <v>964</v>
      </c>
      <c r="F162" s="186"/>
      <c r="G162" s="172"/>
      <c r="H162" s="161"/>
      <c r="I162" s="161"/>
    </row>
    <row r="163" spans="1:9" ht="12.75">
      <c r="A163" s="180"/>
      <c r="B163" s="176"/>
      <c r="C163" s="177"/>
      <c r="D163" s="176">
        <v>4241</v>
      </c>
      <c r="E163" s="185" t="s">
        <v>833</v>
      </c>
      <c r="F163" s="186"/>
      <c r="G163" s="172">
        <f>SUM(H163:I163)</f>
        <v>100</v>
      </c>
      <c r="H163" s="161">
        <v>100</v>
      </c>
      <c r="I163" s="161">
        <f>SUM(I165:I165)</f>
        <v>0</v>
      </c>
    </row>
    <row r="164" spans="1:9" ht="12.75">
      <c r="A164" s="180">
        <v>2422</v>
      </c>
      <c r="B164" s="171" t="s">
        <v>148</v>
      </c>
      <c r="C164" s="171">
        <v>2</v>
      </c>
      <c r="D164" s="171">
        <v>2</v>
      </c>
      <c r="E164" s="183" t="s">
        <v>648</v>
      </c>
      <c r="F164" s="171"/>
      <c r="G164" s="172">
        <f>SUM(H164:I164)</f>
        <v>0</v>
      </c>
      <c r="H164" s="161">
        <f>H166</f>
        <v>0</v>
      </c>
      <c r="I164" s="161">
        <v>0</v>
      </c>
    </row>
    <row r="165" spans="1:9" ht="25.5">
      <c r="A165" s="180"/>
      <c r="B165" s="176"/>
      <c r="C165" s="177"/>
      <c r="D165" s="176"/>
      <c r="E165" s="183" t="s">
        <v>964</v>
      </c>
      <c r="F165" s="186"/>
      <c r="G165" s="172"/>
      <c r="H165" s="161"/>
      <c r="I165" s="161"/>
    </row>
    <row r="166" spans="1:9" ht="12.75">
      <c r="A166" s="180"/>
      <c r="B166" s="176"/>
      <c r="C166" s="177"/>
      <c r="D166" s="176"/>
      <c r="E166" s="183" t="s">
        <v>124</v>
      </c>
      <c r="F166" s="186"/>
      <c r="G166" s="172">
        <f>SUM(H166:I166)</f>
        <v>0</v>
      </c>
      <c r="H166" s="161">
        <f>SUM(H168:H168)</f>
        <v>0</v>
      </c>
      <c r="I166" s="161">
        <f>SUM(I168:I168)</f>
        <v>0</v>
      </c>
    </row>
    <row r="167" spans="1:9" ht="12.75">
      <c r="A167" s="180">
        <v>2423</v>
      </c>
      <c r="B167" s="171" t="s">
        <v>148</v>
      </c>
      <c r="C167" s="171">
        <v>2</v>
      </c>
      <c r="D167" s="171">
        <v>3</v>
      </c>
      <c r="E167" s="183" t="s">
        <v>649</v>
      </c>
      <c r="F167" s="186"/>
      <c r="G167" s="172">
        <f>SUM(H167:I167)</f>
        <v>0</v>
      </c>
      <c r="H167" s="161">
        <f>H169</f>
        <v>0</v>
      </c>
      <c r="I167" s="161">
        <v>0</v>
      </c>
    </row>
    <row r="168" spans="1:9" ht="25.5">
      <c r="A168" s="180"/>
      <c r="B168" s="176"/>
      <c r="C168" s="177"/>
      <c r="D168" s="176"/>
      <c r="E168" s="183" t="s">
        <v>964</v>
      </c>
      <c r="F168" s="186"/>
      <c r="G168" s="172"/>
      <c r="H168" s="161"/>
      <c r="I168" s="161"/>
    </row>
    <row r="169" spans="1:9" ht="12.75">
      <c r="A169" s="180"/>
      <c r="B169" s="176"/>
      <c r="C169" s="177"/>
      <c r="D169" s="176"/>
      <c r="E169" s="183" t="s">
        <v>124</v>
      </c>
      <c r="F169" s="186"/>
      <c r="G169" s="172">
        <f>SUM(H169:I169)</f>
        <v>0</v>
      </c>
      <c r="H169" s="161">
        <f>SUM(H171:H171)</f>
        <v>0</v>
      </c>
      <c r="I169" s="161">
        <f>SUM(I171:I171)</f>
        <v>0</v>
      </c>
    </row>
    <row r="170" spans="1:9" ht="12.75">
      <c r="A170" s="180">
        <v>2424</v>
      </c>
      <c r="B170" s="171" t="s">
        <v>148</v>
      </c>
      <c r="C170" s="171">
        <v>2</v>
      </c>
      <c r="D170" s="171">
        <v>4</v>
      </c>
      <c r="E170" s="183" t="s">
        <v>650</v>
      </c>
      <c r="F170" s="186"/>
      <c r="G170" s="172">
        <f>SUM(H170:I170)</f>
        <v>0</v>
      </c>
      <c r="H170" s="161">
        <f>H172</f>
        <v>0</v>
      </c>
      <c r="I170" s="161">
        <v>0</v>
      </c>
    </row>
    <row r="171" spans="1:9" ht="25.5">
      <c r="A171" s="180"/>
      <c r="B171" s="176"/>
      <c r="C171" s="177"/>
      <c r="D171" s="176"/>
      <c r="E171" s="183" t="s">
        <v>964</v>
      </c>
      <c r="F171" s="186"/>
      <c r="G171" s="172"/>
      <c r="H171" s="161"/>
      <c r="I171" s="161"/>
    </row>
    <row r="172" spans="1:9" ht="12.75">
      <c r="A172" s="180"/>
      <c r="B172" s="176"/>
      <c r="C172" s="177"/>
      <c r="D172" s="176"/>
      <c r="E172" s="183" t="s">
        <v>124</v>
      </c>
      <c r="F172" s="186"/>
      <c r="G172" s="172">
        <f>SUM(H172:I172)</f>
        <v>0</v>
      </c>
      <c r="H172" s="161">
        <f>SUM(H174:H174)</f>
        <v>0</v>
      </c>
      <c r="I172" s="161">
        <f>SUM(I174:I174)</f>
        <v>0</v>
      </c>
    </row>
    <row r="173" spans="1:9" ht="12.75">
      <c r="A173" s="170">
        <v>2430</v>
      </c>
      <c r="B173" s="171" t="s">
        <v>148</v>
      </c>
      <c r="C173" s="171">
        <v>3</v>
      </c>
      <c r="D173" s="171">
        <v>0</v>
      </c>
      <c r="E173" s="181" t="s">
        <v>651</v>
      </c>
      <c r="F173" s="186"/>
      <c r="G173" s="172">
        <f>SUM(H173:I173)</f>
        <v>0</v>
      </c>
      <c r="H173" s="172">
        <f>SUM(H174)</f>
        <v>0</v>
      </c>
      <c r="I173" s="172">
        <f>SUM(I174)</f>
        <v>0</v>
      </c>
    </row>
    <row r="174" spans="1:9" ht="12.75">
      <c r="A174" s="170">
        <v>2431</v>
      </c>
      <c r="B174" s="171" t="s">
        <v>148</v>
      </c>
      <c r="C174" s="171">
        <v>3</v>
      </c>
      <c r="D174" s="171">
        <v>1</v>
      </c>
      <c r="E174" s="183" t="s">
        <v>652</v>
      </c>
      <c r="F174" s="186"/>
      <c r="G174" s="172">
        <f>SUM(H174:I174)</f>
        <v>0</v>
      </c>
      <c r="H174" s="161">
        <f>H176</f>
        <v>0</v>
      </c>
      <c r="I174" s="161">
        <v>0</v>
      </c>
    </row>
    <row r="175" spans="1:9" ht="25.5">
      <c r="A175" s="170"/>
      <c r="B175" s="171"/>
      <c r="C175" s="171"/>
      <c r="D175" s="171"/>
      <c r="E175" s="183" t="s">
        <v>964</v>
      </c>
      <c r="F175" s="186"/>
      <c r="G175" s="172"/>
      <c r="H175" s="161"/>
      <c r="I175" s="161"/>
    </row>
    <row r="176" spans="1:9" ht="12.75">
      <c r="A176" s="170"/>
      <c r="B176" s="171"/>
      <c r="C176" s="171"/>
      <c r="D176" s="171"/>
      <c r="E176" s="183" t="s">
        <v>124</v>
      </c>
      <c r="F176" s="186"/>
      <c r="G176" s="172">
        <f>SUM(H176:I176)</f>
        <v>0</v>
      </c>
      <c r="H176" s="161">
        <f>SUM(H178:H178)</f>
        <v>0</v>
      </c>
      <c r="I176" s="161">
        <f>SUM(I178:I178)</f>
        <v>0</v>
      </c>
    </row>
    <row r="177" spans="1:9" ht="12.75">
      <c r="A177" s="170">
        <v>2432</v>
      </c>
      <c r="B177" s="171" t="s">
        <v>148</v>
      </c>
      <c r="C177" s="171">
        <v>3</v>
      </c>
      <c r="D177" s="171">
        <v>2</v>
      </c>
      <c r="E177" s="183" t="s">
        <v>653</v>
      </c>
      <c r="F177" s="186"/>
      <c r="G177" s="172">
        <f>SUM(H177:I177)</f>
        <v>0</v>
      </c>
      <c r="H177" s="161">
        <f>H179</f>
        <v>0</v>
      </c>
      <c r="I177" s="161">
        <v>0</v>
      </c>
    </row>
    <row r="178" spans="1:9" ht="25.5">
      <c r="A178" s="170"/>
      <c r="B178" s="171"/>
      <c r="C178" s="171"/>
      <c r="D178" s="171"/>
      <c r="E178" s="183" t="s">
        <v>964</v>
      </c>
      <c r="F178" s="186"/>
      <c r="G178" s="172"/>
      <c r="H178" s="161"/>
      <c r="I178" s="161"/>
    </row>
    <row r="179" spans="1:9" ht="12.75">
      <c r="A179" s="170"/>
      <c r="B179" s="171"/>
      <c r="C179" s="171"/>
      <c r="D179" s="171"/>
      <c r="E179" s="183" t="s">
        <v>124</v>
      </c>
      <c r="F179" s="186"/>
      <c r="G179" s="172">
        <f>SUM(H179:I179)</f>
        <v>0</v>
      </c>
      <c r="H179" s="161">
        <f>SUM(H181:H181)</f>
        <v>0</v>
      </c>
      <c r="I179" s="161">
        <f>SUM(I181:I181)</f>
        <v>0</v>
      </c>
    </row>
    <row r="180" spans="1:9" ht="12.75">
      <c r="A180" s="170">
        <v>2433</v>
      </c>
      <c r="B180" s="171" t="s">
        <v>148</v>
      </c>
      <c r="C180" s="171">
        <v>3</v>
      </c>
      <c r="D180" s="171">
        <v>3</v>
      </c>
      <c r="E180" s="183" t="s">
        <v>654</v>
      </c>
      <c r="F180" s="186"/>
      <c r="G180" s="172">
        <f>SUM(H180:I180)</f>
        <v>0</v>
      </c>
      <c r="H180" s="161">
        <f>H182</f>
        <v>0</v>
      </c>
      <c r="I180" s="161">
        <v>0</v>
      </c>
    </row>
    <row r="181" spans="1:9" ht="25.5">
      <c r="A181" s="170"/>
      <c r="B181" s="171"/>
      <c r="C181" s="171"/>
      <c r="D181" s="171"/>
      <c r="E181" s="183" t="s">
        <v>964</v>
      </c>
      <c r="F181" s="186"/>
      <c r="G181" s="172"/>
      <c r="H181" s="161"/>
      <c r="I181" s="161"/>
    </row>
    <row r="182" spans="1:9" ht="12.75">
      <c r="A182" s="170"/>
      <c r="B182" s="171"/>
      <c r="C182" s="171"/>
      <c r="D182" s="171"/>
      <c r="E182" s="183" t="s">
        <v>124</v>
      </c>
      <c r="F182" s="186"/>
      <c r="G182" s="172">
        <f>SUM(H182:I182)</f>
        <v>0</v>
      </c>
      <c r="H182" s="161">
        <f>SUM(H184:H184)</f>
        <v>0</v>
      </c>
      <c r="I182" s="161">
        <f>SUM(I184:I184)</f>
        <v>0</v>
      </c>
    </row>
    <row r="183" spans="1:9" ht="12.75">
      <c r="A183" s="170">
        <v>2434</v>
      </c>
      <c r="B183" s="171" t="s">
        <v>148</v>
      </c>
      <c r="C183" s="171">
        <v>3</v>
      </c>
      <c r="D183" s="171">
        <v>4</v>
      </c>
      <c r="E183" s="183" t="s">
        <v>655</v>
      </c>
      <c r="F183" s="186"/>
      <c r="G183" s="172">
        <f>SUM(H183:I183)</f>
        <v>0</v>
      </c>
      <c r="H183" s="161">
        <f>H185</f>
        <v>0</v>
      </c>
      <c r="I183" s="161">
        <v>0</v>
      </c>
    </row>
    <row r="184" spans="1:9" ht="25.5">
      <c r="A184" s="170"/>
      <c r="B184" s="171"/>
      <c r="C184" s="171"/>
      <c r="D184" s="171"/>
      <c r="E184" s="183" t="s">
        <v>964</v>
      </c>
      <c r="F184" s="186"/>
      <c r="G184" s="172"/>
      <c r="H184" s="161"/>
      <c r="I184" s="161"/>
    </row>
    <row r="185" spans="1:9" ht="12.75">
      <c r="A185" s="170"/>
      <c r="B185" s="171"/>
      <c r="C185" s="171"/>
      <c r="D185" s="171"/>
      <c r="E185" s="183" t="s">
        <v>124</v>
      </c>
      <c r="F185" s="186"/>
      <c r="G185" s="172">
        <f>SUM(H185:I185)</f>
        <v>0</v>
      </c>
      <c r="H185" s="161">
        <f>SUM(H187:H187)</f>
        <v>0</v>
      </c>
      <c r="I185" s="161">
        <f>SUM(I187:I187)</f>
        <v>0</v>
      </c>
    </row>
    <row r="186" spans="1:9" ht="12.75">
      <c r="A186" s="170">
        <v>2435</v>
      </c>
      <c r="B186" s="171" t="s">
        <v>148</v>
      </c>
      <c r="C186" s="171">
        <v>3</v>
      </c>
      <c r="D186" s="171">
        <v>5</v>
      </c>
      <c r="E186" s="183" t="s">
        <v>656</v>
      </c>
      <c r="F186" s="186"/>
      <c r="G186" s="172">
        <f>SUM(H186:I186)</f>
        <v>0</v>
      </c>
      <c r="H186" s="161">
        <f>H188</f>
        <v>0</v>
      </c>
      <c r="I186" s="161">
        <v>0</v>
      </c>
    </row>
    <row r="187" spans="1:9" ht="25.5">
      <c r="A187" s="170"/>
      <c r="B187" s="171"/>
      <c r="C187" s="171"/>
      <c r="D187" s="171"/>
      <c r="E187" s="183" t="s">
        <v>964</v>
      </c>
      <c r="F187" s="186"/>
      <c r="G187" s="172"/>
      <c r="H187" s="161"/>
      <c r="I187" s="161"/>
    </row>
    <row r="188" spans="1:9" ht="12.75">
      <c r="A188" s="170"/>
      <c r="B188" s="171"/>
      <c r="C188" s="171"/>
      <c r="D188" s="171"/>
      <c r="E188" s="183" t="s">
        <v>124</v>
      </c>
      <c r="F188" s="186"/>
      <c r="G188" s="172">
        <f>SUM(H188:I188)</f>
        <v>0</v>
      </c>
      <c r="H188" s="161">
        <f>SUM(H190:H190)</f>
        <v>0</v>
      </c>
      <c r="I188" s="161">
        <f>SUM(I190:I190)</f>
        <v>0</v>
      </c>
    </row>
    <row r="189" spans="1:9" ht="12.75">
      <c r="A189" s="170">
        <v>2436</v>
      </c>
      <c r="B189" s="171" t="s">
        <v>148</v>
      </c>
      <c r="C189" s="171">
        <v>3</v>
      </c>
      <c r="D189" s="171">
        <v>6</v>
      </c>
      <c r="E189" s="183" t="s">
        <v>657</v>
      </c>
      <c r="F189" s="186"/>
      <c r="G189" s="172">
        <f>SUM(H189:I189)</f>
        <v>0</v>
      </c>
      <c r="H189" s="161">
        <f>H191</f>
        <v>0</v>
      </c>
      <c r="I189" s="161">
        <v>0</v>
      </c>
    </row>
    <row r="190" spans="1:9" ht="25.5">
      <c r="A190" s="180"/>
      <c r="B190" s="176"/>
      <c r="C190" s="177"/>
      <c r="D190" s="176"/>
      <c r="E190" s="183" t="s">
        <v>964</v>
      </c>
      <c r="F190" s="184"/>
      <c r="G190" s="172"/>
      <c r="H190" s="161"/>
      <c r="I190" s="161"/>
    </row>
    <row r="191" spans="1:9" ht="12.75">
      <c r="A191" s="180"/>
      <c r="B191" s="176"/>
      <c r="C191" s="177"/>
      <c r="D191" s="176"/>
      <c r="E191" s="183" t="s">
        <v>124</v>
      </c>
      <c r="F191" s="184"/>
      <c r="G191" s="172">
        <f>SUM(H191:I191)</f>
        <v>0</v>
      </c>
      <c r="H191" s="161">
        <f>SUM(H193:H193)</f>
        <v>0</v>
      </c>
      <c r="I191" s="161">
        <f>SUM(I193:I193)</f>
        <v>0</v>
      </c>
    </row>
    <row r="192" spans="1:9" ht="25.5">
      <c r="A192" s="170">
        <v>2440</v>
      </c>
      <c r="B192" s="171" t="s">
        <v>148</v>
      </c>
      <c r="C192" s="171">
        <v>4</v>
      </c>
      <c r="D192" s="171">
        <v>0</v>
      </c>
      <c r="E192" s="181" t="s">
        <v>658</v>
      </c>
      <c r="F192" s="184"/>
      <c r="G192" s="172">
        <f>SUM(H192:I192)</f>
        <v>0</v>
      </c>
      <c r="H192" s="172">
        <f>SUM(H193)</f>
        <v>0</v>
      </c>
      <c r="I192" s="172">
        <f>SUM(I193)</f>
        <v>0</v>
      </c>
    </row>
    <row r="193" spans="1:9" ht="25.5">
      <c r="A193" s="170">
        <v>2441</v>
      </c>
      <c r="B193" s="171" t="s">
        <v>148</v>
      </c>
      <c r="C193" s="171">
        <v>4</v>
      </c>
      <c r="D193" s="171">
        <v>1</v>
      </c>
      <c r="E193" s="183" t="s">
        <v>659</v>
      </c>
      <c r="F193" s="184"/>
      <c r="G193" s="172">
        <f>SUM(H193:I193)</f>
        <v>0</v>
      </c>
      <c r="H193" s="161">
        <f>H195</f>
        <v>0</v>
      </c>
      <c r="I193" s="161">
        <v>0</v>
      </c>
    </row>
    <row r="194" spans="1:9" ht="25.5">
      <c r="A194" s="170"/>
      <c r="B194" s="171"/>
      <c r="C194" s="171"/>
      <c r="D194" s="171"/>
      <c r="E194" s="183" t="s">
        <v>964</v>
      </c>
      <c r="F194" s="184"/>
      <c r="G194" s="172"/>
      <c r="H194" s="161"/>
      <c r="I194" s="161"/>
    </row>
    <row r="195" spans="1:9" ht="12.75">
      <c r="A195" s="170"/>
      <c r="B195" s="171"/>
      <c r="C195" s="171"/>
      <c r="D195" s="171"/>
      <c r="E195" s="183" t="s">
        <v>124</v>
      </c>
      <c r="F195" s="184"/>
      <c r="G195" s="172">
        <f>SUM(H195:I195)</f>
        <v>0</v>
      </c>
      <c r="H195" s="161">
        <f>SUM(H197:H197)</f>
        <v>0</v>
      </c>
      <c r="I195" s="161">
        <f>SUM(I197:I197)</f>
        <v>0</v>
      </c>
    </row>
    <row r="196" spans="1:9" ht="12.75">
      <c r="A196" s="170">
        <v>2442</v>
      </c>
      <c r="B196" s="171" t="s">
        <v>148</v>
      </c>
      <c r="C196" s="171">
        <v>4</v>
      </c>
      <c r="D196" s="171">
        <v>2</v>
      </c>
      <c r="E196" s="183" t="s">
        <v>660</v>
      </c>
      <c r="F196" s="184"/>
      <c r="G196" s="172">
        <f>SUM(H196:I196)</f>
        <v>0</v>
      </c>
      <c r="H196" s="161">
        <f>H198</f>
        <v>0</v>
      </c>
      <c r="I196" s="161">
        <v>0</v>
      </c>
    </row>
    <row r="197" spans="1:9" ht="25.5">
      <c r="A197" s="170"/>
      <c r="B197" s="171"/>
      <c r="C197" s="171"/>
      <c r="D197" s="171"/>
      <c r="E197" s="183" t="s">
        <v>964</v>
      </c>
      <c r="F197" s="184"/>
      <c r="G197" s="172"/>
      <c r="H197" s="161"/>
      <c r="I197" s="161"/>
    </row>
    <row r="198" spans="1:9" ht="12.75">
      <c r="A198" s="170"/>
      <c r="B198" s="171"/>
      <c r="C198" s="171"/>
      <c r="D198" s="171"/>
      <c r="E198" s="183" t="s">
        <v>124</v>
      </c>
      <c r="F198" s="184"/>
      <c r="G198" s="172">
        <f>SUM(H198:I198)</f>
        <v>0</v>
      </c>
      <c r="H198" s="161">
        <f>SUM(H200:H200)</f>
        <v>0</v>
      </c>
      <c r="I198" s="161">
        <f>SUM(I200:I200)</f>
        <v>0</v>
      </c>
    </row>
    <row r="199" spans="1:9" ht="12.75">
      <c r="A199" s="170">
        <v>2443</v>
      </c>
      <c r="B199" s="171" t="s">
        <v>148</v>
      </c>
      <c r="C199" s="171">
        <v>4</v>
      </c>
      <c r="D199" s="171">
        <v>3</v>
      </c>
      <c r="E199" s="183" t="s">
        <v>661</v>
      </c>
      <c r="F199" s="184"/>
      <c r="G199" s="172">
        <f>SUM(H199:I199)</f>
        <v>0</v>
      </c>
      <c r="H199" s="161">
        <f>H201</f>
        <v>0</v>
      </c>
      <c r="I199" s="161">
        <v>0</v>
      </c>
    </row>
    <row r="200" spans="1:9" ht="25.5">
      <c r="A200" s="180"/>
      <c r="B200" s="176"/>
      <c r="C200" s="177"/>
      <c r="D200" s="176"/>
      <c r="E200" s="183" t="s">
        <v>964</v>
      </c>
      <c r="F200" s="184"/>
      <c r="G200" s="172"/>
      <c r="H200" s="161"/>
      <c r="I200" s="161"/>
    </row>
    <row r="201" spans="1:9" ht="12.75">
      <c r="A201" s="180"/>
      <c r="B201" s="176"/>
      <c r="C201" s="177"/>
      <c r="D201" s="176"/>
      <c r="E201" s="183" t="s">
        <v>124</v>
      </c>
      <c r="F201" s="184"/>
      <c r="G201" s="172"/>
      <c r="H201" s="161"/>
      <c r="I201" s="161"/>
    </row>
    <row r="202" spans="1:9" ht="12.75">
      <c r="A202" s="180">
        <v>2450</v>
      </c>
      <c r="B202" s="176" t="s">
        <v>148</v>
      </c>
      <c r="C202" s="177">
        <v>5</v>
      </c>
      <c r="D202" s="176">
        <v>0</v>
      </c>
      <c r="E202" s="181" t="s">
        <v>662</v>
      </c>
      <c r="F202" s="192" t="s">
        <v>320</v>
      </c>
      <c r="G202" s="191">
        <f aca="true" t="shared" si="7" ref="G202:G255">SUM(H202:I202)</f>
        <v>821000</v>
      </c>
      <c r="H202" s="193">
        <f>SUM(H203,H213,H216,H219,H222)</f>
        <v>3000</v>
      </c>
      <c r="I202" s="193">
        <f>SUM(I203,I213,I216,I219,I222)</f>
        <v>818000</v>
      </c>
    </row>
    <row r="203" spans="1:9" ht="12.75">
      <c r="A203" s="180">
        <v>2451</v>
      </c>
      <c r="B203" s="176" t="s">
        <v>148</v>
      </c>
      <c r="C203" s="177">
        <v>5</v>
      </c>
      <c r="D203" s="176">
        <v>1</v>
      </c>
      <c r="E203" s="183" t="s">
        <v>663</v>
      </c>
      <c r="F203" s="186" t="s">
        <v>321</v>
      </c>
      <c r="G203" s="172">
        <f t="shared" si="7"/>
        <v>821000</v>
      </c>
      <c r="H203" s="161">
        <f>SUM(H204:H212)</f>
        <v>3000</v>
      </c>
      <c r="I203" s="161">
        <f>SUM(I208:I212)</f>
        <v>818000</v>
      </c>
    </row>
    <row r="204" spans="1:9" ht="25.5">
      <c r="A204" s="180"/>
      <c r="B204" s="176"/>
      <c r="C204" s="177"/>
      <c r="D204" s="176"/>
      <c r="E204" s="183" t="s">
        <v>964</v>
      </c>
      <c r="F204" s="184"/>
      <c r="G204" s="172"/>
      <c r="H204" s="161">
        <v>0</v>
      </c>
      <c r="I204" s="161"/>
    </row>
    <row r="205" spans="1:9" ht="12.75">
      <c r="A205" s="180"/>
      <c r="B205" s="176"/>
      <c r="C205" s="177"/>
      <c r="D205" s="176">
        <v>4251</v>
      </c>
      <c r="E205" s="185" t="s">
        <v>835</v>
      </c>
      <c r="F205" s="184"/>
      <c r="G205" s="172">
        <f>SUM(H205:I205)</f>
        <v>3000</v>
      </c>
      <c r="H205" s="161">
        <v>3000</v>
      </c>
      <c r="I205" s="161"/>
    </row>
    <row r="206" spans="1:9" ht="12.75">
      <c r="A206" s="180"/>
      <c r="B206" s="176"/>
      <c r="C206" s="177"/>
      <c r="D206" s="176">
        <v>4269</v>
      </c>
      <c r="E206" s="185" t="s">
        <v>845</v>
      </c>
      <c r="F206" s="184"/>
      <c r="G206" s="172">
        <f>SUM(H206:I206)</f>
        <v>0</v>
      </c>
      <c r="H206" s="161">
        <v>0</v>
      </c>
      <c r="I206" s="161"/>
    </row>
    <row r="207" spans="1:9" ht="12.75">
      <c r="A207" s="180"/>
      <c r="B207" s="176"/>
      <c r="C207" s="177"/>
      <c r="D207" s="176">
        <v>4729</v>
      </c>
      <c r="E207" s="139" t="s">
        <v>894</v>
      </c>
      <c r="F207" s="184"/>
      <c r="G207" s="172">
        <f>SUM(H207:I207)</f>
        <v>0</v>
      </c>
      <c r="H207" s="161">
        <v>0</v>
      </c>
      <c r="I207" s="161"/>
    </row>
    <row r="208" spans="1:9" ht="19.5" customHeight="1">
      <c r="A208" s="180"/>
      <c r="B208" s="176"/>
      <c r="C208" s="177"/>
      <c r="D208" s="176">
        <v>5112</v>
      </c>
      <c r="E208" s="185" t="s">
        <v>922</v>
      </c>
      <c r="F208" s="184"/>
      <c r="G208" s="172">
        <f t="shared" si="7"/>
        <v>50000</v>
      </c>
      <c r="H208" s="161">
        <v>0</v>
      </c>
      <c r="I208" s="161">
        <v>50000</v>
      </c>
    </row>
    <row r="209" spans="1:9" ht="21.75" customHeight="1">
      <c r="A209" s="180"/>
      <c r="B209" s="176"/>
      <c r="C209" s="177"/>
      <c r="D209" s="176" t="s">
        <v>198</v>
      </c>
      <c r="E209" s="185" t="s">
        <v>923</v>
      </c>
      <c r="F209" s="184"/>
      <c r="G209" s="172">
        <f t="shared" si="7"/>
        <v>680000</v>
      </c>
      <c r="H209" s="161"/>
      <c r="I209" s="161">
        <v>680000</v>
      </c>
    </row>
    <row r="210" spans="1:9" ht="12.75">
      <c r="A210" s="180"/>
      <c r="B210" s="176"/>
      <c r="C210" s="177"/>
      <c r="D210" s="176">
        <v>5121</v>
      </c>
      <c r="E210" s="139" t="s">
        <v>925</v>
      </c>
      <c r="F210" s="184"/>
      <c r="G210" s="172">
        <f t="shared" si="7"/>
        <v>75000</v>
      </c>
      <c r="H210" s="161"/>
      <c r="I210" s="161">
        <v>75000</v>
      </c>
    </row>
    <row r="211" spans="1:9" ht="12.75">
      <c r="A211" s="180"/>
      <c r="B211" s="176"/>
      <c r="C211" s="177"/>
      <c r="D211" s="176">
        <v>5129</v>
      </c>
      <c r="E211" s="185" t="s">
        <v>927</v>
      </c>
      <c r="F211" s="184"/>
      <c r="G211" s="172">
        <f t="shared" si="7"/>
        <v>3000</v>
      </c>
      <c r="H211" s="161"/>
      <c r="I211" s="161">
        <v>3000</v>
      </c>
    </row>
    <row r="212" spans="1:9" ht="12.75">
      <c r="A212" s="180"/>
      <c r="B212" s="176"/>
      <c r="C212" s="177"/>
      <c r="D212" s="176">
        <v>5134</v>
      </c>
      <c r="E212" s="185" t="s">
        <v>932</v>
      </c>
      <c r="F212" s="184"/>
      <c r="G212" s="172">
        <f t="shared" si="7"/>
        <v>10000</v>
      </c>
      <c r="H212" s="161"/>
      <c r="I212" s="161">
        <v>10000</v>
      </c>
    </row>
    <row r="213" spans="1:9" ht="12.75">
      <c r="A213" s="180">
        <v>2452</v>
      </c>
      <c r="B213" s="176" t="s">
        <v>148</v>
      </c>
      <c r="C213" s="177">
        <v>5</v>
      </c>
      <c r="D213" s="176">
        <v>2</v>
      </c>
      <c r="E213" s="183" t="s">
        <v>664</v>
      </c>
      <c r="F213" s="186" t="s">
        <v>322</v>
      </c>
      <c r="G213" s="172">
        <f t="shared" si="7"/>
        <v>0</v>
      </c>
      <c r="H213" s="161">
        <f>SUM(H215:H215)</f>
        <v>0</v>
      </c>
      <c r="I213" s="161">
        <f>SUM(I215:I215)</f>
        <v>0</v>
      </c>
    </row>
    <row r="214" spans="1:9" ht="25.5">
      <c r="A214" s="180"/>
      <c r="B214" s="176"/>
      <c r="C214" s="177"/>
      <c r="D214" s="176"/>
      <c r="E214" s="183" t="s">
        <v>964</v>
      </c>
      <c r="F214" s="184"/>
      <c r="G214" s="172"/>
      <c r="H214" s="161"/>
      <c r="I214" s="161"/>
    </row>
    <row r="215" spans="1:9" ht="12.75">
      <c r="A215" s="180"/>
      <c r="B215" s="176"/>
      <c r="C215" s="177"/>
      <c r="D215" s="176"/>
      <c r="E215" s="183" t="s">
        <v>124</v>
      </c>
      <c r="F215" s="184"/>
      <c r="G215" s="172">
        <f t="shared" si="7"/>
        <v>0</v>
      </c>
      <c r="H215" s="161"/>
      <c r="I215" s="161"/>
    </row>
    <row r="216" spans="1:9" ht="12.75">
      <c r="A216" s="180">
        <v>2453</v>
      </c>
      <c r="B216" s="176" t="s">
        <v>148</v>
      </c>
      <c r="C216" s="177">
        <v>5</v>
      </c>
      <c r="D216" s="176">
        <v>3</v>
      </c>
      <c r="E216" s="183" t="s">
        <v>665</v>
      </c>
      <c r="F216" s="186" t="s">
        <v>323</v>
      </c>
      <c r="G216" s="172">
        <f t="shared" si="7"/>
        <v>0</v>
      </c>
      <c r="H216" s="161">
        <f>SUM(H218:H218)</f>
        <v>0</v>
      </c>
      <c r="I216" s="161">
        <f>SUM(I218:I218)</f>
        <v>0</v>
      </c>
    </row>
    <row r="217" spans="1:9" ht="25.5">
      <c r="A217" s="180"/>
      <c r="B217" s="176"/>
      <c r="C217" s="177"/>
      <c r="D217" s="176"/>
      <c r="E217" s="183" t="s">
        <v>964</v>
      </c>
      <c r="F217" s="184"/>
      <c r="G217" s="172"/>
      <c r="H217" s="161"/>
      <c r="I217" s="161"/>
    </row>
    <row r="218" spans="1:9" ht="12.75">
      <c r="A218" s="180"/>
      <c r="B218" s="176"/>
      <c r="C218" s="177"/>
      <c r="D218" s="176"/>
      <c r="E218" s="183" t="s">
        <v>124</v>
      </c>
      <c r="F218" s="184"/>
      <c r="G218" s="172">
        <f t="shared" si="7"/>
        <v>0</v>
      </c>
      <c r="H218" s="161"/>
      <c r="I218" s="161"/>
    </row>
    <row r="219" spans="1:9" ht="12.75">
      <c r="A219" s="180">
        <v>2454</v>
      </c>
      <c r="B219" s="176" t="s">
        <v>148</v>
      </c>
      <c r="C219" s="177">
        <v>5</v>
      </c>
      <c r="D219" s="176">
        <v>4</v>
      </c>
      <c r="E219" s="183" t="s">
        <v>666</v>
      </c>
      <c r="F219" s="186" t="s">
        <v>324</v>
      </c>
      <c r="G219" s="172">
        <f t="shared" si="7"/>
        <v>0</v>
      </c>
      <c r="H219" s="161">
        <f>SUM(H221:H221)</f>
        <v>0</v>
      </c>
      <c r="I219" s="161">
        <f>SUM(I221:I221)</f>
        <v>0</v>
      </c>
    </row>
    <row r="220" spans="1:9" ht="25.5">
      <c r="A220" s="180"/>
      <c r="B220" s="176"/>
      <c r="C220" s="177"/>
      <c r="D220" s="176"/>
      <c r="E220" s="183" t="s">
        <v>964</v>
      </c>
      <c r="F220" s="184"/>
      <c r="G220" s="172"/>
      <c r="H220" s="161"/>
      <c r="I220" s="161"/>
    </row>
    <row r="221" spans="1:9" ht="12.75">
      <c r="A221" s="180"/>
      <c r="B221" s="176"/>
      <c r="C221" s="177"/>
      <c r="D221" s="237"/>
      <c r="E221" s="183" t="s">
        <v>124</v>
      </c>
      <c r="F221" s="184"/>
      <c r="G221" s="172">
        <f t="shared" si="7"/>
        <v>0</v>
      </c>
      <c r="H221" s="161"/>
      <c r="I221" s="161"/>
    </row>
    <row r="222" spans="1:9" ht="12.75">
      <c r="A222" s="180">
        <v>2455</v>
      </c>
      <c r="B222" s="219" t="s">
        <v>148</v>
      </c>
      <c r="C222" s="220">
        <v>5</v>
      </c>
      <c r="D222" s="219">
        <v>5</v>
      </c>
      <c r="E222" s="229" t="s">
        <v>667</v>
      </c>
      <c r="F222" s="186" t="s">
        <v>325</v>
      </c>
      <c r="G222" s="191">
        <f t="shared" si="7"/>
        <v>0</v>
      </c>
      <c r="H222" s="193">
        <f>SUM(H224:H225)</f>
        <v>0</v>
      </c>
      <c r="I222" s="193">
        <f>I224</f>
        <v>0</v>
      </c>
    </row>
    <row r="223" spans="1:9" ht="25.5">
      <c r="A223" s="180"/>
      <c r="B223" s="176"/>
      <c r="C223" s="177"/>
      <c r="D223" s="176"/>
      <c r="E223" s="183" t="s">
        <v>964</v>
      </c>
      <c r="F223" s="184"/>
      <c r="G223" s="172"/>
      <c r="H223" s="161"/>
      <c r="I223" s="161"/>
    </row>
    <row r="224" spans="1:9" ht="12.75">
      <c r="A224" s="180"/>
      <c r="B224" s="176"/>
      <c r="C224" s="177"/>
      <c r="D224" s="176">
        <v>5112</v>
      </c>
      <c r="E224" s="185" t="s">
        <v>922</v>
      </c>
      <c r="F224" s="184"/>
      <c r="G224" s="172">
        <f>I224</f>
        <v>0</v>
      </c>
      <c r="H224" s="161"/>
      <c r="I224" s="161">
        <v>0</v>
      </c>
    </row>
    <row r="225" spans="1:9" ht="12.75">
      <c r="A225" s="180"/>
      <c r="B225" s="176"/>
      <c r="C225" s="177"/>
      <c r="D225" s="176">
        <v>5134</v>
      </c>
      <c r="E225" s="185" t="s">
        <v>932</v>
      </c>
      <c r="F225" s="184"/>
      <c r="G225" s="172">
        <f t="shared" si="7"/>
        <v>0</v>
      </c>
      <c r="H225" s="161"/>
      <c r="I225" s="161">
        <v>0</v>
      </c>
    </row>
    <row r="226" spans="1:9" ht="12.75">
      <c r="A226" s="180">
        <v>2460</v>
      </c>
      <c r="B226" s="176" t="s">
        <v>148</v>
      </c>
      <c r="C226" s="177">
        <v>6</v>
      </c>
      <c r="D226" s="176">
        <v>0</v>
      </c>
      <c r="E226" s="181" t="s">
        <v>668</v>
      </c>
      <c r="F226" s="181" t="s">
        <v>326</v>
      </c>
      <c r="G226" s="172">
        <f t="shared" si="7"/>
        <v>0</v>
      </c>
      <c r="H226" s="161">
        <f>SUM(H227)</f>
        <v>0</v>
      </c>
      <c r="I226" s="161">
        <f>SUM(I227)</f>
        <v>0</v>
      </c>
    </row>
    <row r="227" spans="1:9" ht="12.75">
      <c r="A227" s="180">
        <v>2461</v>
      </c>
      <c r="B227" s="176" t="s">
        <v>148</v>
      </c>
      <c r="C227" s="177">
        <v>6</v>
      </c>
      <c r="D227" s="176">
        <v>1</v>
      </c>
      <c r="E227" s="183" t="s">
        <v>669</v>
      </c>
      <c r="F227" s="186" t="s">
        <v>326</v>
      </c>
      <c r="G227" s="172">
        <f t="shared" si="7"/>
        <v>0</v>
      </c>
      <c r="H227" s="161">
        <f>SUM(H229:H229)</f>
        <v>0</v>
      </c>
      <c r="I227" s="161">
        <f>SUM(I229:I229)</f>
        <v>0</v>
      </c>
    </row>
    <row r="228" spans="1:9" ht="25.5">
      <c r="A228" s="180"/>
      <c r="B228" s="176"/>
      <c r="C228" s="177"/>
      <c r="D228" s="176"/>
      <c r="E228" s="183" t="s">
        <v>964</v>
      </c>
      <c r="F228" s="184"/>
      <c r="G228" s="172"/>
      <c r="H228" s="161"/>
      <c r="I228" s="161"/>
    </row>
    <row r="229" spans="1:9" ht="12.75">
      <c r="A229" s="180"/>
      <c r="B229" s="176"/>
      <c r="C229" s="177"/>
      <c r="D229" s="176"/>
      <c r="E229" s="183" t="s">
        <v>124</v>
      </c>
      <c r="F229" s="184"/>
      <c r="G229" s="172">
        <f t="shared" si="7"/>
        <v>0</v>
      </c>
      <c r="H229" s="161"/>
      <c r="I229" s="161"/>
    </row>
    <row r="230" spans="1:9" ht="12.75">
      <c r="A230" s="180">
        <v>2470</v>
      </c>
      <c r="B230" s="176" t="s">
        <v>148</v>
      </c>
      <c r="C230" s="177">
        <v>7</v>
      </c>
      <c r="D230" s="176">
        <v>0</v>
      </c>
      <c r="E230" s="181" t="s">
        <v>670</v>
      </c>
      <c r="F230" s="192" t="s">
        <v>327</v>
      </c>
      <c r="G230" s="172">
        <f t="shared" si="7"/>
        <v>0</v>
      </c>
      <c r="H230" s="161">
        <f>SUM(H231,H234,H237,H240)</f>
        <v>0</v>
      </c>
      <c r="I230" s="161">
        <f>SUM(I231,I234,I237,I240)</f>
        <v>0</v>
      </c>
    </row>
    <row r="231" spans="1:9" ht="25.5">
      <c r="A231" s="180">
        <v>2471</v>
      </c>
      <c r="B231" s="176" t="s">
        <v>148</v>
      </c>
      <c r="C231" s="177">
        <v>7</v>
      </c>
      <c r="D231" s="176">
        <v>1</v>
      </c>
      <c r="E231" s="183" t="s">
        <v>671</v>
      </c>
      <c r="F231" s="186" t="s">
        <v>328</v>
      </c>
      <c r="G231" s="172">
        <f t="shared" si="7"/>
        <v>0</v>
      </c>
      <c r="H231" s="161">
        <f>SUM(H233:H233)</f>
        <v>0</v>
      </c>
      <c r="I231" s="161">
        <f>SUM(I233:I233)</f>
        <v>0</v>
      </c>
    </row>
    <row r="232" spans="1:9" ht="25.5">
      <c r="A232" s="180"/>
      <c r="B232" s="176"/>
      <c r="C232" s="177"/>
      <c r="D232" s="176"/>
      <c r="E232" s="183" t="s">
        <v>964</v>
      </c>
      <c r="F232" s="184"/>
      <c r="G232" s="172"/>
      <c r="H232" s="161"/>
      <c r="I232" s="161"/>
    </row>
    <row r="233" spans="1:9" ht="12.75">
      <c r="A233" s="180"/>
      <c r="B233" s="176"/>
      <c r="C233" s="177"/>
      <c r="D233" s="176"/>
      <c r="E233" s="183" t="s">
        <v>124</v>
      </c>
      <c r="F233" s="184"/>
      <c r="G233" s="172">
        <f t="shared" si="7"/>
        <v>0</v>
      </c>
      <c r="H233" s="161"/>
      <c r="I233" s="161"/>
    </row>
    <row r="234" spans="1:9" ht="12.75">
      <c r="A234" s="180">
        <v>2472</v>
      </c>
      <c r="B234" s="176" t="s">
        <v>148</v>
      </c>
      <c r="C234" s="177">
        <v>7</v>
      </c>
      <c r="D234" s="176">
        <v>2</v>
      </c>
      <c r="E234" s="183" t="s">
        <v>672</v>
      </c>
      <c r="F234" s="194" t="s">
        <v>329</v>
      </c>
      <c r="G234" s="172">
        <f t="shared" si="7"/>
        <v>0</v>
      </c>
      <c r="H234" s="161">
        <f>SUM(H236:H236)</f>
        <v>0</v>
      </c>
      <c r="I234" s="161">
        <f>SUM(I236:I236)</f>
        <v>0</v>
      </c>
    </row>
    <row r="235" spans="1:9" ht="25.5">
      <c r="A235" s="180"/>
      <c r="B235" s="176"/>
      <c r="C235" s="177"/>
      <c r="D235" s="176"/>
      <c r="E235" s="183" t="s">
        <v>964</v>
      </c>
      <c r="F235" s="184"/>
      <c r="G235" s="172"/>
      <c r="H235" s="161"/>
      <c r="I235" s="161"/>
    </row>
    <row r="236" spans="1:9" ht="12.75">
      <c r="A236" s="180"/>
      <c r="B236" s="176"/>
      <c r="C236" s="177"/>
      <c r="D236" s="176"/>
      <c r="E236" s="183" t="s">
        <v>124</v>
      </c>
      <c r="F236" s="184"/>
      <c r="G236" s="172">
        <f t="shared" si="7"/>
        <v>0</v>
      </c>
      <c r="H236" s="161"/>
      <c r="I236" s="161"/>
    </row>
    <row r="237" spans="1:9" ht="12.75">
      <c r="A237" s="180">
        <v>2473</v>
      </c>
      <c r="B237" s="176" t="s">
        <v>148</v>
      </c>
      <c r="C237" s="177">
        <v>7</v>
      </c>
      <c r="D237" s="176">
        <v>3</v>
      </c>
      <c r="E237" s="183" t="s">
        <v>673</v>
      </c>
      <c r="F237" s="186" t="s">
        <v>330</v>
      </c>
      <c r="G237" s="172">
        <f t="shared" si="7"/>
        <v>0</v>
      </c>
      <c r="H237" s="161">
        <f>SUM(H239:H239)</f>
        <v>0</v>
      </c>
      <c r="I237" s="161">
        <f>SUM(I239:I239)</f>
        <v>0</v>
      </c>
    </row>
    <row r="238" spans="1:9" ht="25.5">
      <c r="A238" s="180"/>
      <c r="B238" s="176"/>
      <c r="C238" s="177"/>
      <c r="D238" s="176"/>
      <c r="E238" s="183" t="s">
        <v>964</v>
      </c>
      <c r="F238" s="184"/>
      <c r="G238" s="172"/>
      <c r="H238" s="161"/>
      <c r="I238" s="161"/>
    </row>
    <row r="239" spans="1:9" ht="12.75">
      <c r="A239" s="180"/>
      <c r="B239" s="176"/>
      <c r="C239" s="177"/>
      <c r="D239" s="176"/>
      <c r="E239" s="183" t="s">
        <v>124</v>
      </c>
      <c r="F239" s="184"/>
      <c r="G239" s="172">
        <f t="shared" si="7"/>
        <v>0</v>
      </c>
      <c r="H239" s="161"/>
      <c r="I239" s="161"/>
    </row>
    <row r="240" spans="1:9" ht="12.75">
      <c r="A240" s="180">
        <v>2474</v>
      </c>
      <c r="B240" s="176" t="s">
        <v>148</v>
      </c>
      <c r="C240" s="177">
        <v>7</v>
      </c>
      <c r="D240" s="176">
        <v>4</v>
      </c>
      <c r="E240" s="183" t="s">
        <v>674</v>
      </c>
      <c r="F240" s="184" t="s">
        <v>331</v>
      </c>
      <c r="G240" s="172">
        <f t="shared" si="7"/>
        <v>0</v>
      </c>
      <c r="H240" s="161">
        <f>SUM(H242:H242)</f>
        <v>0</v>
      </c>
      <c r="I240" s="161">
        <f>SUM(I242:I242)</f>
        <v>0</v>
      </c>
    </row>
    <row r="241" spans="1:9" ht="25.5">
      <c r="A241" s="180"/>
      <c r="B241" s="176"/>
      <c r="C241" s="177"/>
      <c r="D241" s="176"/>
      <c r="E241" s="183" t="s">
        <v>964</v>
      </c>
      <c r="F241" s="184"/>
      <c r="G241" s="172"/>
      <c r="H241" s="161"/>
      <c r="I241" s="161"/>
    </row>
    <row r="242" spans="1:9" ht="12.75">
      <c r="A242" s="180"/>
      <c r="B242" s="176"/>
      <c r="C242" s="177"/>
      <c r="D242" s="176"/>
      <c r="E242" s="183" t="s">
        <v>124</v>
      </c>
      <c r="F242" s="184"/>
      <c r="G242" s="172">
        <f t="shared" si="7"/>
        <v>0</v>
      </c>
      <c r="H242" s="161"/>
      <c r="I242" s="161"/>
    </row>
    <row r="243" spans="1:9" ht="25.5">
      <c r="A243" s="180">
        <v>2480</v>
      </c>
      <c r="B243" s="176" t="s">
        <v>148</v>
      </c>
      <c r="C243" s="177">
        <v>8</v>
      </c>
      <c r="D243" s="176">
        <v>0</v>
      </c>
      <c r="E243" s="181" t="s">
        <v>675</v>
      </c>
      <c r="F243" s="181" t="s">
        <v>332</v>
      </c>
      <c r="G243" s="172">
        <f t="shared" si="7"/>
        <v>0</v>
      </c>
      <c r="H243" s="161">
        <f>SUM(H244,H247,H250,H253)</f>
        <v>0</v>
      </c>
      <c r="I243" s="161">
        <f>SUM(I244,I247,I250,I253)</f>
        <v>0</v>
      </c>
    </row>
    <row r="244" spans="1:9" ht="38.25">
      <c r="A244" s="180">
        <v>2481</v>
      </c>
      <c r="B244" s="176" t="s">
        <v>148</v>
      </c>
      <c r="C244" s="177">
        <v>8</v>
      </c>
      <c r="D244" s="176">
        <v>1</v>
      </c>
      <c r="E244" s="183" t="s">
        <v>676</v>
      </c>
      <c r="F244" s="186" t="s">
        <v>333</v>
      </c>
      <c r="G244" s="172">
        <f t="shared" si="7"/>
        <v>0</v>
      </c>
      <c r="H244" s="161">
        <f>SUM(H246:H246)</f>
        <v>0</v>
      </c>
      <c r="I244" s="161">
        <f>SUM(I246:I246)</f>
        <v>0</v>
      </c>
    </row>
    <row r="245" spans="1:9" ht="25.5">
      <c r="A245" s="180"/>
      <c r="B245" s="176"/>
      <c r="C245" s="177"/>
      <c r="D245" s="176"/>
      <c r="E245" s="183" t="s">
        <v>964</v>
      </c>
      <c r="F245" s="184"/>
      <c r="G245" s="172"/>
      <c r="H245" s="161"/>
      <c r="I245" s="161"/>
    </row>
    <row r="246" spans="1:9" ht="12.75">
      <c r="A246" s="180"/>
      <c r="B246" s="176"/>
      <c r="C246" s="177"/>
      <c r="D246" s="176"/>
      <c r="E246" s="183" t="s">
        <v>124</v>
      </c>
      <c r="F246" s="184"/>
      <c r="G246" s="172">
        <f t="shared" si="7"/>
        <v>0</v>
      </c>
      <c r="H246" s="161"/>
      <c r="I246" s="161"/>
    </row>
    <row r="247" spans="1:9" ht="38.25">
      <c r="A247" s="180">
        <v>2482</v>
      </c>
      <c r="B247" s="176" t="s">
        <v>148</v>
      </c>
      <c r="C247" s="177">
        <v>8</v>
      </c>
      <c r="D247" s="176">
        <v>2</v>
      </c>
      <c r="E247" s="183" t="s">
        <v>677</v>
      </c>
      <c r="F247" s="186" t="s">
        <v>334</v>
      </c>
      <c r="G247" s="172">
        <f t="shared" si="7"/>
        <v>0</v>
      </c>
      <c r="H247" s="161">
        <f>SUM(H249:H249)</f>
        <v>0</v>
      </c>
      <c r="I247" s="161">
        <f>SUM(I249:I249)</f>
        <v>0</v>
      </c>
    </row>
    <row r="248" spans="1:9" ht="25.5">
      <c r="A248" s="180"/>
      <c r="B248" s="176"/>
      <c r="C248" s="177"/>
      <c r="D248" s="176"/>
      <c r="E248" s="183" t="s">
        <v>964</v>
      </c>
      <c r="F248" s="184"/>
      <c r="G248" s="172"/>
      <c r="H248" s="161"/>
      <c r="I248" s="161"/>
    </row>
    <row r="249" spans="1:9" ht="12.75">
      <c r="A249" s="180"/>
      <c r="B249" s="176"/>
      <c r="C249" s="177"/>
      <c r="D249" s="176"/>
      <c r="E249" s="183" t="s">
        <v>124</v>
      </c>
      <c r="F249" s="184"/>
      <c r="G249" s="172">
        <f t="shared" si="7"/>
        <v>0</v>
      </c>
      <c r="H249" s="161"/>
      <c r="I249" s="161"/>
    </row>
    <row r="250" spans="1:9" ht="25.5">
      <c r="A250" s="180">
        <v>2483</v>
      </c>
      <c r="B250" s="176" t="s">
        <v>148</v>
      </c>
      <c r="C250" s="177">
        <v>8</v>
      </c>
      <c r="D250" s="176">
        <v>3</v>
      </c>
      <c r="E250" s="183" t="s">
        <v>678</v>
      </c>
      <c r="F250" s="186" t="s">
        <v>335</v>
      </c>
      <c r="G250" s="172">
        <f t="shared" si="7"/>
        <v>0</v>
      </c>
      <c r="H250" s="161">
        <f>SUM(H252:H252)</f>
        <v>0</v>
      </c>
      <c r="I250" s="161">
        <f>SUM(I252:I252)</f>
        <v>0</v>
      </c>
    </row>
    <row r="251" spans="1:9" ht="25.5">
      <c r="A251" s="180"/>
      <c r="B251" s="176"/>
      <c r="C251" s="177"/>
      <c r="D251" s="176"/>
      <c r="E251" s="183" t="s">
        <v>964</v>
      </c>
      <c r="F251" s="184"/>
      <c r="G251" s="172"/>
      <c r="H251" s="161"/>
      <c r="I251" s="161"/>
    </row>
    <row r="252" spans="1:9" ht="12.75">
      <c r="A252" s="180"/>
      <c r="B252" s="176"/>
      <c r="C252" s="177"/>
      <c r="D252" s="176"/>
      <c r="E252" s="183" t="s">
        <v>124</v>
      </c>
      <c r="F252" s="184"/>
      <c r="G252" s="172">
        <f t="shared" si="7"/>
        <v>0</v>
      </c>
      <c r="H252" s="161"/>
      <c r="I252" s="161"/>
    </row>
    <row r="253" spans="1:9" ht="38.25">
      <c r="A253" s="180">
        <v>2484</v>
      </c>
      <c r="B253" s="176" t="s">
        <v>148</v>
      </c>
      <c r="C253" s="177">
        <v>8</v>
      </c>
      <c r="D253" s="176">
        <v>4</v>
      </c>
      <c r="E253" s="183" t="s">
        <v>679</v>
      </c>
      <c r="F253" s="186" t="s">
        <v>336</v>
      </c>
      <c r="G253" s="172">
        <f t="shared" si="7"/>
        <v>0</v>
      </c>
      <c r="H253" s="161">
        <f>SUM(H255:H255)</f>
        <v>0</v>
      </c>
      <c r="I253" s="161">
        <f>SUM(I255:I255)</f>
        <v>0</v>
      </c>
    </row>
    <row r="254" spans="1:9" ht="25.5">
      <c r="A254" s="180"/>
      <c r="B254" s="176"/>
      <c r="C254" s="177"/>
      <c r="D254" s="176"/>
      <c r="E254" s="183" t="s">
        <v>964</v>
      </c>
      <c r="F254" s="184"/>
      <c r="G254" s="172"/>
      <c r="H254" s="161"/>
      <c r="I254" s="161"/>
    </row>
    <row r="255" spans="1:9" ht="12.75">
      <c r="A255" s="180"/>
      <c r="B255" s="176"/>
      <c r="C255" s="177"/>
      <c r="D255" s="176"/>
      <c r="E255" s="183" t="s">
        <v>124</v>
      </c>
      <c r="F255" s="184"/>
      <c r="G255" s="172">
        <f t="shared" si="7"/>
        <v>0</v>
      </c>
      <c r="H255" s="161"/>
      <c r="I255" s="161"/>
    </row>
    <row r="256" spans="1:9" ht="25.5">
      <c r="A256" s="180">
        <v>2490</v>
      </c>
      <c r="B256" s="176" t="s">
        <v>148</v>
      </c>
      <c r="C256" s="177">
        <v>9</v>
      </c>
      <c r="D256" s="176">
        <v>0</v>
      </c>
      <c r="E256" s="181" t="s">
        <v>683</v>
      </c>
      <c r="F256" s="181" t="s">
        <v>340</v>
      </c>
      <c r="G256" s="172">
        <f aca="true" t="shared" si="8" ref="G256:G325">SUM(H256:I256)</f>
        <v>-200000</v>
      </c>
      <c r="H256" s="161"/>
      <c r="I256" s="172">
        <f>SUM(I257)</f>
        <v>-200000</v>
      </c>
    </row>
    <row r="257" spans="1:9" ht="12.75">
      <c r="A257" s="180">
        <v>2491</v>
      </c>
      <c r="B257" s="176" t="s">
        <v>148</v>
      </c>
      <c r="C257" s="177">
        <v>9</v>
      </c>
      <c r="D257" s="176">
        <v>1</v>
      </c>
      <c r="E257" s="183" t="s">
        <v>684</v>
      </c>
      <c r="F257" s="186" t="s">
        <v>341</v>
      </c>
      <c r="G257" s="172">
        <f t="shared" si="8"/>
        <v>-200000</v>
      </c>
      <c r="H257" s="161"/>
      <c r="I257" s="172">
        <f>SUM(I259:I261)</f>
        <v>-200000</v>
      </c>
    </row>
    <row r="258" spans="1:9" ht="25.5">
      <c r="A258" s="180"/>
      <c r="B258" s="176"/>
      <c r="C258" s="177"/>
      <c r="D258" s="176"/>
      <c r="E258" s="183" t="s">
        <v>964</v>
      </c>
      <c r="F258" s="184"/>
      <c r="G258" s="172"/>
      <c r="H258" s="161"/>
      <c r="I258" s="161"/>
    </row>
    <row r="259" spans="1:9" ht="12.75">
      <c r="A259" s="180"/>
      <c r="B259" s="176"/>
      <c r="C259" s="177"/>
      <c r="D259" s="176">
        <v>8411</v>
      </c>
      <c r="E259" s="195" t="s">
        <v>959</v>
      </c>
      <c r="F259" s="184"/>
      <c r="G259" s="172">
        <f t="shared" si="8"/>
        <v>-200000</v>
      </c>
      <c r="H259" s="161"/>
      <c r="I259" s="161">
        <v>-200000</v>
      </c>
    </row>
    <row r="260" spans="1:9" ht="12.75">
      <c r="A260" s="180"/>
      <c r="B260" s="176"/>
      <c r="C260" s="177"/>
      <c r="D260" s="176">
        <v>8131</v>
      </c>
      <c r="E260" s="233" t="s">
        <v>949</v>
      </c>
      <c r="F260" s="184"/>
      <c r="G260" s="172">
        <f t="shared" si="8"/>
        <v>0</v>
      </c>
      <c r="H260" s="161"/>
      <c r="I260" s="161">
        <v>0</v>
      </c>
    </row>
    <row r="261" spans="1:9" ht="12.75">
      <c r="A261" s="180"/>
      <c r="B261" s="176"/>
      <c r="C261" s="177"/>
      <c r="D261" s="176">
        <v>8111</v>
      </c>
      <c r="E261" s="195" t="s">
        <v>947</v>
      </c>
      <c r="F261" s="184"/>
      <c r="G261" s="172">
        <f t="shared" si="8"/>
        <v>0</v>
      </c>
      <c r="H261" s="161"/>
      <c r="I261" s="161">
        <v>0</v>
      </c>
    </row>
    <row r="262" spans="1:9" s="179" customFormat="1" ht="51">
      <c r="A262" s="222">
        <v>2500</v>
      </c>
      <c r="B262" s="219" t="s">
        <v>149</v>
      </c>
      <c r="C262" s="220">
        <v>0</v>
      </c>
      <c r="D262" s="219">
        <v>0</v>
      </c>
      <c r="E262" s="221" t="s">
        <v>969</v>
      </c>
      <c r="F262" s="170" t="s">
        <v>342</v>
      </c>
      <c r="G262" s="191">
        <f t="shared" si="8"/>
        <v>600813.5</v>
      </c>
      <c r="H262" s="191">
        <f>SUM(H263+H271+H280+H276+H280+H288+H284)</f>
        <v>125813.5</v>
      </c>
      <c r="I262" s="191">
        <f>SUM(I263+I271+I280+I289)</f>
        <v>475000</v>
      </c>
    </row>
    <row r="263" spans="1:10" ht="12.75">
      <c r="A263" s="180">
        <v>2510</v>
      </c>
      <c r="B263" s="176" t="s">
        <v>149</v>
      </c>
      <c r="C263" s="177">
        <v>1</v>
      </c>
      <c r="D263" s="176">
        <v>0</v>
      </c>
      <c r="E263" s="181" t="s">
        <v>686</v>
      </c>
      <c r="F263" s="181" t="s">
        <v>343</v>
      </c>
      <c r="G263" s="191">
        <f t="shared" si="8"/>
        <v>138713.5</v>
      </c>
      <c r="H263" s="193">
        <f>SUM(H264)</f>
        <v>118713.5</v>
      </c>
      <c r="I263" s="193">
        <f>SUM(I264)</f>
        <v>20000</v>
      </c>
      <c r="J263" s="196"/>
    </row>
    <row r="264" spans="1:9" ht="12.75">
      <c r="A264" s="180">
        <v>2511</v>
      </c>
      <c r="B264" s="176" t="s">
        <v>149</v>
      </c>
      <c r="C264" s="177">
        <v>1</v>
      </c>
      <c r="D264" s="176">
        <v>1</v>
      </c>
      <c r="E264" s="183" t="s">
        <v>687</v>
      </c>
      <c r="F264" s="186" t="s">
        <v>344</v>
      </c>
      <c r="G264" s="172">
        <f t="shared" si="8"/>
        <v>138713.5</v>
      </c>
      <c r="H264" s="161">
        <f>H266+H267+H268</f>
        <v>118713.5</v>
      </c>
      <c r="I264" s="161">
        <f>SUM(I267:I270)</f>
        <v>20000</v>
      </c>
    </row>
    <row r="265" spans="1:9" ht="25.5">
      <c r="A265" s="180"/>
      <c r="B265" s="176"/>
      <c r="C265" s="177"/>
      <c r="D265" s="176"/>
      <c r="E265" s="183" t="s">
        <v>964</v>
      </c>
      <c r="F265" s="184"/>
      <c r="G265" s="172"/>
      <c r="H265" s="161"/>
      <c r="I265" s="161"/>
    </row>
    <row r="266" spans="1:9" ht="12.75">
      <c r="A266" s="180"/>
      <c r="B266" s="176"/>
      <c r="C266" s="177"/>
      <c r="D266" s="176">
        <v>4215</v>
      </c>
      <c r="E266" s="185" t="s">
        <v>816</v>
      </c>
      <c r="F266" s="184"/>
      <c r="G266" s="172">
        <f t="shared" si="8"/>
        <v>700</v>
      </c>
      <c r="H266" s="161">
        <v>700</v>
      </c>
      <c r="I266" s="161"/>
    </row>
    <row r="267" spans="1:9" ht="25.5">
      <c r="A267" s="180"/>
      <c r="B267" s="176"/>
      <c r="C267" s="177"/>
      <c r="D267" s="176">
        <v>4511</v>
      </c>
      <c r="E267" s="185" t="s">
        <v>859</v>
      </c>
      <c r="F267" s="184"/>
      <c r="G267" s="172">
        <f t="shared" si="8"/>
        <v>117674.2</v>
      </c>
      <c r="H267" s="161">
        <v>117674.2</v>
      </c>
      <c r="I267" s="161"/>
    </row>
    <row r="268" spans="1:9" ht="25.5">
      <c r="A268" s="180"/>
      <c r="B268" s="176"/>
      <c r="C268" s="177"/>
      <c r="D268" s="176">
        <v>4522</v>
      </c>
      <c r="E268" s="139" t="s">
        <v>863</v>
      </c>
      <c r="F268" s="184"/>
      <c r="G268" s="172">
        <f t="shared" si="8"/>
        <v>339.3</v>
      </c>
      <c r="H268" s="161">
        <v>339.3</v>
      </c>
      <c r="I268" s="161"/>
    </row>
    <row r="269" spans="1:9" ht="12.75">
      <c r="A269" s="180"/>
      <c r="B269" s="176"/>
      <c r="C269" s="177"/>
      <c r="D269" s="176">
        <v>5121</v>
      </c>
      <c r="E269" s="185" t="s">
        <v>925</v>
      </c>
      <c r="F269" s="184"/>
      <c r="G269" s="172">
        <f t="shared" si="8"/>
        <v>10000</v>
      </c>
      <c r="H269" s="172"/>
      <c r="I269" s="161">
        <v>10000</v>
      </c>
    </row>
    <row r="270" spans="1:9" ht="12.75">
      <c r="A270" s="180"/>
      <c r="B270" s="176"/>
      <c r="C270" s="177"/>
      <c r="D270" s="176">
        <v>5129</v>
      </c>
      <c r="E270" s="185" t="s">
        <v>927</v>
      </c>
      <c r="F270" s="184"/>
      <c r="G270" s="172">
        <f t="shared" si="8"/>
        <v>10000</v>
      </c>
      <c r="H270" s="161"/>
      <c r="I270" s="161">
        <v>10000</v>
      </c>
    </row>
    <row r="271" spans="1:9" ht="12.75">
      <c r="A271" s="180">
        <v>2520</v>
      </c>
      <c r="B271" s="176" t="s">
        <v>149</v>
      </c>
      <c r="C271" s="177">
        <v>2</v>
      </c>
      <c r="D271" s="176"/>
      <c r="E271" s="181" t="s">
        <v>688</v>
      </c>
      <c r="F271" s="181" t="s">
        <v>345</v>
      </c>
      <c r="G271" s="191">
        <f t="shared" si="8"/>
        <v>455000</v>
      </c>
      <c r="H271" s="193">
        <f>SUM(H272)</f>
        <v>0</v>
      </c>
      <c r="I271" s="193">
        <f>SUM(I272)</f>
        <v>455000</v>
      </c>
    </row>
    <row r="272" spans="1:9" ht="12.75">
      <c r="A272" s="180">
        <v>2521</v>
      </c>
      <c r="B272" s="176" t="s">
        <v>149</v>
      </c>
      <c r="C272" s="177">
        <v>2</v>
      </c>
      <c r="D272" s="176">
        <v>1</v>
      </c>
      <c r="E272" s="183" t="s">
        <v>689</v>
      </c>
      <c r="F272" s="186" t="s">
        <v>346</v>
      </c>
      <c r="G272" s="172">
        <f t="shared" si="8"/>
        <v>455000</v>
      </c>
      <c r="H272" s="161">
        <v>0</v>
      </c>
      <c r="I272" s="161">
        <f>SUM(I274:I275)</f>
        <v>455000</v>
      </c>
    </row>
    <row r="273" spans="1:9" ht="25.5">
      <c r="A273" s="180"/>
      <c r="B273" s="176"/>
      <c r="C273" s="177"/>
      <c r="D273" s="176"/>
      <c r="E273" s="183" t="s">
        <v>964</v>
      </c>
      <c r="F273" s="184"/>
      <c r="G273" s="172"/>
      <c r="H273" s="161"/>
      <c r="I273" s="161"/>
    </row>
    <row r="274" spans="1:9" ht="12.75">
      <c r="A274" s="180"/>
      <c r="B274" s="176"/>
      <c r="C274" s="177"/>
      <c r="D274" s="176">
        <v>5112</v>
      </c>
      <c r="E274" s="185" t="s">
        <v>922</v>
      </c>
      <c r="F274" s="184"/>
      <c r="G274" s="172">
        <f t="shared" si="8"/>
        <v>450000</v>
      </c>
      <c r="H274" s="161"/>
      <c r="I274" s="161">
        <v>450000</v>
      </c>
    </row>
    <row r="275" spans="1:9" ht="12.75">
      <c r="A275" s="180"/>
      <c r="B275" s="176"/>
      <c r="C275" s="177"/>
      <c r="D275" s="176">
        <v>5134</v>
      </c>
      <c r="E275" s="185" t="s">
        <v>932</v>
      </c>
      <c r="F275" s="184"/>
      <c r="G275" s="172">
        <f t="shared" si="8"/>
        <v>5000</v>
      </c>
      <c r="H275" s="161"/>
      <c r="I275" s="161">
        <v>5000</v>
      </c>
    </row>
    <row r="276" spans="1:9" ht="12.75">
      <c r="A276" s="180">
        <v>2530</v>
      </c>
      <c r="B276" s="176" t="s">
        <v>149</v>
      </c>
      <c r="C276" s="177">
        <v>3</v>
      </c>
      <c r="D276" s="176">
        <v>0</v>
      </c>
      <c r="E276" s="181" t="s">
        <v>690</v>
      </c>
      <c r="F276" s="181" t="s">
        <v>347</v>
      </c>
      <c r="G276" s="172">
        <f t="shared" si="8"/>
        <v>0</v>
      </c>
      <c r="H276" s="161">
        <f>SUM(H277)</f>
        <v>0</v>
      </c>
      <c r="I276" s="161">
        <f>SUM(I277)</f>
        <v>0</v>
      </c>
    </row>
    <row r="277" spans="1:9" ht="12.75">
      <c r="A277" s="180">
        <v>3531</v>
      </c>
      <c r="B277" s="176" t="s">
        <v>149</v>
      </c>
      <c r="C277" s="177">
        <v>3</v>
      </c>
      <c r="D277" s="176">
        <v>1</v>
      </c>
      <c r="E277" s="183" t="s">
        <v>691</v>
      </c>
      <c r="F277" s="186" t="s">
        <v>348</v>
      </c>
      <c r="G277" s="172">
        <f t="shared" si="8"/>
        <v>0</v>
      </c>
      <c r="H277" s="161">
        <f>SUM(H279:H279)</f>
        <v>0</v>
      </c>
      <c r="I277" s="161">
        <f>SUM(I279:I279)</f>
        <v>0</v>
      </c>
    </row>
    <row r="278" spans="1:9" ht="25.5">
      <c r="A278" s="180"/>
      <c r="B278" s="176"/>
      <c r="C278" s="177"/>
      <c r="D278" s="176"/>
      <c r="E278" s="183" t="s">
        <v>964</v>
      </c>
      <c r="F278" s="184"/>
      <c r="G278" s="172">
        <f t="shared" si="8"/>
        <v>0</v>
      </c>
      <c r="H278" s="161"/>
      <c r="I278" s="161"/>
    </row>
    <row r="279" spans="1:9" ht="12.75">
      <c r="A279" s="180"/>
      <c r="B279" s="176"/>
      <c r="C279" s="177"/>
      <c r="D279" s="176"/>
      <c r="E279" s="183" t="s">
        <v>124</v>
      </c>
      <c r="F279" s="184"/>
      <c r="G279" s="172">
        <f t="shared" si="8"/>
        <v>0</v>
      </c>
      <c r="H279" s="161"/>
      <c r="I279" s="161"/>
    </row>
    <row r="280" spans="1:9" ht="25.5">
      <c r="A280" s="180">
        <v>2540</v>
      </c>
      <c r="B280" s="176" t="s">
        <v>149</v>
      </c>
      <c r="C280" s="177">
        <v>4</v>
      </c>
      <c r="D280" s="176">
        <v>0</v>
      </c>
      <c r="E280" s="181" t="s">
        <v>692</v>
      </c>
      <c r="F280" s="181" t="s">
        <v>349</v>
      </c>
      <c r="G280" s="172">
        <f t="shared" si="8"/>
        <v>0</v>
      </c>
      <c r="H280" s="161">
        <f>SUM(H281)</f>
        <v>0</v>
      </c>
      <c r="I280" s="161">
        <f>SUM(I281)</f>
        <v>0</v>
      </c>
    </row>
    <row r="281" spans="1:9" ht="12.75">
      <c r="A281" s="180">
        <v>2541</v>
      </c>
      <c r="B281" s="176" t="s">
        <v>149</v>
      </c>
      <c r="C281" s="177">
        <v>4</v>
      </c>
      <c r="D281" s="176">
        <v>1</v>
      </c>
      <c r="E281" s="183" t="s">
        <v>693</v>
      </c>
      <c r="F281" s="186" t="s">
        <v>350</v>
      </c>
      <c r="G281" s="172">
        <f t="shared" si="8"/>
        <v>0</v>
      </c>
      <c r="H281" s="161">
        <f>SUM(H283:H283)</f>
        <v>0</v>
      </c>
      <c r="I281" s="161">
        <f>SUM(I283:I283)</f>
        <v>0</v>
      </c>
    </row>
    <row r="282" spans="1:9" ht="25.5">
      <c r="A282" s="180"/>
      <c r="B282" s="176"/>
      <c r="C282" s="177"/>
      <c r="D282" s="176"/>
      <c r="E282" s="183" t="s">
        <v>964</v>
      </c>
      <c r="F282" s="184"/>
      <c r="G282" s="172"/>
      <c r="H282" s="161"/>
      <c r="I282" s="161"/>
    </row>
    <row r="283" spans="1:9" ht="12.75">
      <c r="A283" s="180"/>
      <c r="B283" s="176"/>
      <c r="C283" s="177"/>
      <c r="D283" s="176"/>
      <c r="E283" s="183" t="s">
        <v>124</v>
      </c>
      <c r="F283" s="184"/>
      <c r="G283" s="172">
        <f t="shared" si="8"/>
        <v>0</v>
      </c>
      <c r="H283" s="161"/>
      <c r="I283" s="161">
        <v>0</v>
      </c>
    </row>
    <row r="284" spans="1:9" ht="25.5">
      <c r="A284" s="180">
        <v>2550</v>
      </c>
      <c r="B284" s="176" t="s">
        <v>149</v>
      </c>
      <c r="C284" s="177">
        <v>5</v>
      </c>
      <c r="D284" s="176">
        <v>0</v>
      </c>
      <c r="E284" s="181" t="s">
        <v>694</v>
      </c>
      <c r="F284" s="181" t="s">
        <v>351</v>
      </c>
      <c r="G284" s="172">
        <f t="shared" si="8"/>
        <v>0</v>
      </c>
      <c r="H284" s="161">
        <f>SUM(H285)</f>
        <v>0</v>
      </c>
      <c r="I284" s="161">
        <f>SUM(I285)</f>
        <v>0</v>
      </c>
    </row>
    <row r="285" spans="1:9" ht="25.5">
      <c r="A285" s="180">
        <v>2551</v>
      </c>
      <c r="B285" s="176" t="s">
        <v>149</v>
      </c>
      <c r="C285" s="177">
        <v>5</v>
      </c>
      <c r="D285" s="176">
        <v>1</v>
      </c>
      <c r="E285" s="183" t="s">
        <v>695</v>
      </c>
      <c r="F285" s="186" t="s">
        <v>352</v>
      </c>
      <c r="G285" s="172">
        <f t="shared" si="8"/>
        <v>0</v>
      </c>
      <c r="H285" s="161">
        <f>SUM(H287:H287)</f>
        <v>0</v>
      </c>
      <c r="I285" s="161">
        <f>SUM(I287:I287)</f>
        <v>0</v>
      </c>
    </row>
    <row r="286" spans="1:9" ht="25.5">
      <c r="A286" s="180"/>
      <c r="B286" s="176"/>
      <c r="C286" s="177"/>
      <c r="D286" s="176"/>
      <c r="E286" s="183" t="s">
        <v>964</v>
      </c>
      <c r="F286" s="184"/>
      <c r="G286" s="172"/>
      <c r="H286" s="161"/>
      <c r="I286" s="161"/>
    </row>
    <row r="287" spans="1:9" ht="12.75">
      <c r="A287" s="180"/>
      <c r="B287" s="176"/>
      <c r="C287" s="177"/>
      <c r="D287" s="176"/>
      <c r="E287" s="183" t="s">
        <v>124</v>
      </c>
      <c r="F287" s="184"/>
      <c r="G287" s="172">
        <f t="shared" si="8"/>
        <v>0</v>
      </c>
      <c r="H287" s="161"/>
      <c r="I287" s="161"/>
    </row>
    <row r="288" spans="1:9" ht="25.5">
      <c r="A288" s="180">
        <v>2560</v>
      </c>
      <c r="B288" s="176" t="s">
        <v>149</v>
      </c>
      <c r="C288" s="177">
        <v>6</v>
      </c>
      <c r="D288" s="176"/>
      <c r="E288" s="181" t="s">
        <v>696</v>
      </c>
      <c r="F288" s="181" t="s">
        <v>353</v>
      </c>
      <c r="G288" s="191">
        <f t="shared" si="8"/>
        <v>7100</v>
      </c>
      <c r="H288" s="191">
        <f>SUM(H289)</f>
        <v>7100</v>
      </c>
      <c r="I288" s="191">
        <f>SUM(I289)</f>
        <v>0</v>
      </c>
    </row>
    <row r="289" spans="1:9" ht="25.5">
      <c r="A289" s="180">
        <v>2561</v>
      </c>
      <c r="B289" s="176" t="s">
        <v>149</v>
      </c>
      <c r="C289" s="177">
        <v>6</v>
      </c>
      <c r="D289" s="176">
        <v>1</v>
      </c>
      <c r="E289" s="183" t="s">
        <v>697</v>
      </c>
      <c r="F289" s="186" t="s">
        <v>354</v>
      </c>
      <c r="G289" s="172">
        <f t="shared" si="8"/>
        <v>7100</v>
      </c>
      <c r="H289" s="172">
        <f>SUM(H291:H292)</f>
        <v>7100</v>
      </c>
      <c r="I289" s="172">
        <f>SUM(I291:I292)</f>
        <v>0</v>
      </c>
    </row>
    <row r="290" spans="1:9" ht="25.5">
      <c r="A290" s="180"/>
      <c r="B290" s="176"/>
      <c r="C290" s="177"/>
      <c r="D290" s="176"/>
      <c r="E290" s="183" t="s">
        <v>964</v>
      </c>
      <c r="F290" s="184"/>
      <c r="G290" s="172"/>
      <c r="H290" s="172"/>
      <c r="I290" s="161"/>
    </row>
    <row r="291" spans="1:9" ht="25.5">
      <c r="A291" s="180"/>
      <c r="B291" s="176"/>
      <c r="C291" s="177"/>
      <c r="D291" s="176">
        <v>4511</v>
      </c>
      <c r="E291" s="183" t="s">
        <v>970</v>
      </c>
      <c r="F291" s="184"/>
      <c r="G291" s="172">
        <f t="shared" si="8"/>
        <v>7100</v>
      </c>
      <c r="H291" s="172">
        <v>7100</v>
      </c>
      <c r="I291" s="172">
        <v>0</v>
      </c>
    </row>
    <row r="292" spans="1:9" ht="12.75">
      <c r="A292" s="180"/>
      <c r="B292" s="176"/>
      <c r="C292" s="177"/>
      <c r="D292" s="176">
        <v>4262</v>
      </c>
      <c r="E292" s="197" t="s">
        <v>1023</v>
      </c>
      <c r="F292" s="184"/>
      <c r="G292" s="172">
        <f t="shared" si="8"/>
        <v>0</v>
      </c>
      <c r="H292" s="172">
        <v>0</v>
      </c>
      <c r="I292" s="172"/>
    </row>
    <row r="293" spans="1:9" s="179" customFormat="1" ht="51">
      <c r="A293" s="222">
        <v>2600</v>
      </c>
      <c r="B293" s="219" t="s">
        <v>150</v>
      </c>
      <c r="C293" s="220">
        <v>0</v>
      </c>
      <c r="D293" s="219">
        <v>0</v>
      </c>
      <c r="E293" s="221" t="s">
        <v>698</v>
      </c>
      <c r="F293" s="223" t="s">
        <v>355</v>
      </c>
      <c r="G293" s="191">
        <f t="shared" si="8"/>
        <v>697362.1</v>
      </c>
      <c r="H293" s="191">
        <f>H294+H298+H302+H312+H321+H325</f>
        <v>51840</v>
      </c>
      <c r="I293" s="191">
        <f>SUM(I312+I325+I294+I298+I302+I321)</f>
        <v>645522.1</v>
      </c>
    </row>
    <row r="294" spans="1:9" ht="12.75">
      <c r="A294" s="180">
        <v>2610</v>
      </c>
      <c r="B294" s="176" t="s">
        <v>150</v>
      </c>
      <c r="C294" s="177">
        <v>1</v>
      </c>
      <c r="D294" s="176">
        <v>0</v>
      </c>
      <c r="E294" s="181" t="s">
        <v>699</v>
      </c>
      <c r="F294" s="181" t="s">
        <v>356</v>
      </c>
      <c r="G294" s="172">
        <f t="shared" si="8"/>
        <v>0</v>
      </c>
      <c r="H294" s="161">
        <f>SUM(H295)</f>
        <v>0</v>
      </c>
      <c r="I294" s="161">
        <f>SUM(I295)</f>
        <v>0</v>
      </c>
    </row>
    <row r="295" spans="1:9" ht="12.75">
      <c r="A295" s="180">
        <v>2611</v>
      </c>
      <c r="B295" s="176" t="s">
        <v>150</v>
      </c>
      <c r="C295" s="177">
        <v>1</v>
      </c>
      <c r="D295" s="176">
        <v>1</v>
      </c>
      <c r="E295" s="183" t="s">
        <v>700</v>
      </c>
      <c r="F295" s="186" t="s">
        <v>357</v>
      </c>
      <c r="G295" s="172">
        <f t="shared" si="8"/>
        <v>0</v>
      </c>
      <c r="H295" s="161">
        <f>SUM(H297:H297)</f>
        <v>0</v>
      </c>
      <c r="I295" s="161">
        <f>SUM(I297:I297)</f>
        <v>0</v>
      </c>
    </row>
    <row r="296" spans="1:9" ht="25.5">
      <c r="A296" s="180"/>
      <c r="B296" s="176"/>
      <c r="C296" s="177"/>
      <c r="D296" s="176"/>
      <c r="E296" s="183" t="s">
        <v>964</v>
      </c>
      <c r="F296" s="184"/>
      <c r="G296" s="172"/>
      <c r="H296" s="161"/>
      <c r="I296" s="161"/>
    </row>
    <row r="297" spans="1:9" ht="12.75">
      <c r="A297" s="180"/>
      <c r="B297" s="176"/>
      <c r="C297" s="177"/>
      <c r="D297" s="176">
        <v>4251</v>
      </c>
      <c r="E297" s="185" t="s">
        <v>835</v>
      </c>
      <c r="F297" s="184"/>
      <c r="G297" s="172">
        <f t="shared" si="8"/>
        <v>0</v>
      </c>
      <c r="H297" s="161">
        <v>0</v>
      </c>
      <c r="I297" s="161"/>
    </row>
    <row r="298" spans="1:9" ht="12.75">
      <c r="A298" s="180">
        <v>2620</v>
      </c>
      <c r="B298" s="176" t="s">
        <v>150</v>
      </c>
      <c r="C298" s="177">
        <v>2</v>
      </c>
      <c r="D298" s="176">
        <v>0</v>
      </c>
      <c r="E298" s="181" t="s">
        <v>701</v>
      </c>
      <c r="F298" s="181" t="s">
        <v>358</v>
      </c>
      <c r="G298" s="172">
        <f t="shared" si="8"/>
        <v>0</v>
      </c>
      <c r="H298" s="161">
        <f>SUM(H299)</f>
        <v>0</v>
      </c>
      <c r="I298" s="161">
        <f>SUM(I299)</f>
        <v>0</v>
      </c>
    </row>
    <row r="299" spans="1:9" ht="12.75">
      <c r="A299" s="180">
        <v>2621</v>
      </c>
      <c r="B299" s="176" t="s">
        <v>150</v>
      </c>
      <c r="C299" s="177">
        <v>2</v>
      </c>
      <c r="D299" s="176">
        <v>1</v>
      </c>
      <c r="E299" s="183" t="s">
        <v>702</v>
      </c>
      <c r="F299" s="186" t="s">
        <v>359</v>
      </c>
      <c r="G299" s="172">
        <f t="shared" si="8"/>
        <v>0</v>
      </c>
      <c r="H299" s="161">
        <f>SUM(H301:H301)</f>
        <v>0</v>
      </c>
      <c r="I299" s="161">
        <f>SUM(I301:I301)</f>
        <v>0</v>
      </c>
    </row>
    <row r="300" spans="1:9" ht="25.5">
      <c r="A300" s="180"/>
      <c r="B300" s="176"/>
      <c r="C300" s="177"/>
      <c r="D300" s="176"/>
      <c r="E300" s="183" t="s">
        <v>964</v>
      </c>
      <c r="F300" s="184"/>
      <c r="G300" s="172"/>
      <c r="H300" s="161"/>
      <c r="I300" s="161"/>
    </row>
    <row r="301" spans="1:9" ht="12.75">
      <c r="A301" s="180"/>
      <c r="B301" s="176"/>
      <c r="C301" s="177"/>
      <c r="D301" s="176"/>
      <c r="E301" s="183" t="s">
        <v>124</v>
      </c>
      <c r="F301" s="184"/>
      <c r="G301" s="172">
        <f t="shared" si="8"/>
        <v>0</v>
      </c>
      <c r="H301" s="161"/>
      <c r="I301" s="161"/>
    </row>
    <row r="302" spans="1:9" ht="12.75">
      <c r="A302" s="180">
        <v>2630</v>
      </c>
      <c r="B302" s="176" t="s">
        <v>150</v>
      </c>
      <c r="C302" s="177">
        <v>3</v>
      </c>
      <c r="D302" s="176">
        <v>0</v>
      </c>
      <c r="E302" s="181" t="s">
        <v>703</v>
      </c>
      <c r="F302" s="181" t="s">
        <v>360</v>
      </c>
      <c r="G302" s="172">
        <f t="shared" si="8"/>
        <v>571912.1</v>
      </c>
      <c r="H302" s="161">
        <f>SUM(H303)</f>
        <v>29190</v>
      </c>
      <c r="I302" s="161">
        <f>SUM(I303)</f>
        <v>542722.1</v>
      </c>
    </row>
    <row r="303" spans="1:9" ht="12.75">
      <c r="A303" s="180">
        <v>2631</v>
      </c>
      <c r="B303" s="176" t="s">
        <v>150</v>
      </c>
      <c r="C303" s="177">
        <v>3</v>
      </c>
      <c r="D303" s="176">
        <v>1</v>
      </c>
      <c r="E303" s="183" t="s">
        <v>704</v>
      </c>
      <c r="F303" s="181" t="s">
        <v>361</v>
      </c>
      <c r="G303" s="172">
        <f t="shared" si="8"/>
        <v>571912.1</v>
      </c>
      <c r="H303" s="161">
        <f>H305++H307+H308+H306</f>
        <v>29190</v>
      </c>
      <c r="I303" s="161">
        <f>SUM(I304:I311)</f>
        <v>542722.1</v>
      </c>
    </row>
    <row r="304" spans="1:9" ht="25.5">
      <c r="A304" s="180"/>
      <c r="B304" s="176"/>
      <c r="C304" s="177"/>
      <c r="D304" s="176"/>
      <c r="E304" s="183" t="s">
        <v>964</v>
      </c>
      <c r="F304" s="184"/>
      <c r="G304" s="172"/>
      <c r="H304" s="161"/>
      <c r="I304" s="161"/>
    </row>
    <row r="305" spans="1:9" ht="12.75">
      <c r="A305" s="180"/>
      <c r="B305" s="176"/>
      <c r="C305" s="177"/>
      <c r="D305" s="176">
        <v>4213</v>
      </c>
      <c r="E305" s="185" t="s">
        <v>814</v>
      </c>
      <c r="F305" s="184"/>
      <c r="G305" s="172">
        <f aca="true" t="shared" si="9" ref="G305:G311">H305+I305</f>
        <v>0</v>
      </c>
      <c r="H305" s="161">
        <v>0</v>
      </c>
      <c r="I305" s="161"/>
    </row>
    <row r="306" spans="1:9" ht="25.5">
      <c r="A306" s="180"/>
      <c r="B306" s="176"/>
      <c r="C306" s="177"/>
      <c r="D306" s="176" t="s">
        <v>242</v>
      </c>
      <c r="E306" s="183" t="s">
        <v>970</v>
      </c>
      <c r="F306" s="184"/>
      <c r="G306" s="172">
        <f t="shared" si="9"/>
        <v>28580</v>
      </c>
      <c r="H306" s="161">
        <v>28580</v>
      </c>
      <c r="I306" s="161"/>
    </row>
    <row r="307" spans="1:9" ht="12.75">
      <c r="A307" s="180"/>
      <c r="B307" s="176"/>
      <c r="C307" s="177"/>
      <c r="D307" s="176">
        <v>4269</v>
      </c>
      <c r="E307" s="185" t="s">
        <v>845</v>
      </c>
      <c r="F307" s="184"/>
      <c r="G307" s="172">
        <f t="shared" si="9"/>
        <v>500</v>
      </c>
      <c r="H307" s="161">
        <v>500</v>
      </c>
      <c r="I307" s="161"/>
    </row>
    <row r="308" spans="1:9" ht="12.75">
      <c r="A308" s="180"/>
      <c r="B308" s="176"/>
      <c r="C308" s="177"/>
      <c r="D308" s="176">
        <v>4823</v>
      </c>
      <c r="E308" s="139" t="s">
        <v>904</v>
      </c>
      <c r="F308" s="184"/>
      <c r="G308" s="172">
        <f t="shared" si="9"/>
        <v>110</v>
      </c>
      <c r="H308" s="161">
        <v>110</v>
      </c>
      <c r="I308" s="161"/>
    </row>
    <row r="309" spans="1:9" ht="12.75" customHeight="1">
      <c r="A309" s="180"/>
      <c r="B309" s="176"/>
      <c r="C309" s="177"/>
      <c r="D309" s="176">
        <v>5112</v>
      </c>
      <c r="E309" s="185" t="s">
        <v>922</v>
      </c>
      <c r="F309" s="184"/>
      <c r="G309" s="172">
        <f t="shared" si="9"/>
        <v>472922.1</v>
      </c>
      <c r="H309" s="161"/>
      <c r="I309" s="161">
        <v>472922.1</v>
      </c>
    </row>
    <row r="310" spans="1:9" ht="12.75">
      <c r="A310" s="180"/>
      <c r="B310" s="176"/>
      <c r="C310" s="177"/>
      <c r="D310" s="176" t="s">
        <v>198</v>
      </c>
      <c r="E310" s="185" t="s">
        <v>923</v>
      </c>
      <c r="F310" s="184"/>
      <c r="G310" s="172">
        <f t="shared" si="9"/>
        <v>50000</v>
      </c>
      <c r="H310" s="161"/>
      <c r="I310" s="161">
        <v>50000</v>
      </c>
    </row>
    <row r="311" spans="1:9" ht="12.75">
      <c r="A311" s="180"/>
      <c r="B311" s="176"/>
      <c r="C311" s="177"/>
      <c r="D311" s="176">
        <v>5134</v>
      </c>
      <c r="E311" s="185" t="s">
        <v>932</v>
      </c>
      <c r="F311" s="184"/>
      <c r="G311" s="172">
        <f t="shared" si="9"/>
        <v>19800</v>
      </c>
      <c r="H311" s="161"/>
      <c r="I311" s="161">
        <v>19800</v>
      </c>
    </row>
    <row r="312" spans="1:9" ht="12.75">
      <c r="A312" s="180">
        <v>2640</v>
      </c>
      <c r="B312" s="176" t="s">
        <v>150</v>
      </c>
      <c r="C312" s="177">
        <v>4</v>
      </c>
      <c r="D312" s="176">
        <v>0</v>
      </c>
      <c r="E312" s="181" t="s">
        <v>705</v>
      </c>
      <c r="F312" s="181" t="s">
        <v>362</v>
      </c>
      <c r="G312" s="191">
        <f t="shared" si="8"/>
        <v>123150</v>
      </c>
      <c r="H312" s="193">
        <f>SUM(H313)</f>
        <v>22650</v>
      </c>
      <c r="I312" s="193">
        <f>SUM(I313)</f>
        <v>100500</v>
      </c>
    </row>
    <row r="313" spans="1:9" ht="12.75">
      <c r="A313" s="180">
        <v>2641</v>
      </c>
      <c r="B313" s="176" t="s">
        <v>150</v>
      </c>
      <c r="C313" s="177">
        <v>4</v>
      </c>
      <c r="D313" s="176">
        <v>1</v>
      </c>
      <c r="E313" s="183" t="s">
        <v>706</v>
      </c>
      <c r="F313" s="186" t="s">
        <v>363</v>
      </c>
      <c r="G313" s="172">
        <f t="shared" si="8"/>
        <v>123150</v>
      </c>
      <c r="H313" s="161">
        <f>SUM(H315:H320)</f>
        <v>22650</v>
      </c>
      <c r="I313" s="161">
        <f>SUM(I315:I320)</f>
        <v>100500</v>
      </c>
    </row>
    <row r="314" spans="1:9" ht="25.5">
      <c r="A314" s="180"/>
      <c r="B314" s="176"/>
      <c r="C314" s="177"/>
      <c r="D314" s="176"/>
      <c r="E314" s="183" t="s">
        <v>964</v>
      </c>
      <c r="F314" s="184"/>
      <c r="G314" s="172"/>
      <c r="H314" s="161"/>
      <c r="I314" s="161"/>
    </row>
    <row r="315" spans="1:9" ht="12.75">
      <c r="A315" s="180"/>
      <c r="B315" s="176"/>
      <c r="C315" s="177"/>
      <c r="D315" s="176">
        <v>4212</v>
      </c>
      <c r="E315" s="185" t="s">
        <v>813</v>
      </c>
      <c r="F315" s="184"/>
      <c r="G315" s="172">
        <f>SUM(H315:I315)</f>
        <v>14000</v>
      </c>
      <c r="H315" s="161">
        <v>14000</v>
      </c>
      <c r="I315" s="161"/>
    </row>
    <row r="316" spans="1:9" ht="25.5">
      <c r="A316" s="180"/>
      <c r="B316" s="176"/>
      <c r="C316" s="177"/>
      <c r="D316" s="176">
        <v>4511</v>
      </c>
      <c r="E316" s="185" t="s">
        <v>859</v>
      </c>
      <c r="F316" s="184"/>
      <c r="G316" s="172">
        <f>SUM(H316:I316)</f>
        <v>8650</v>
      </c>
      <c r="H316" s="161">
        <v>8650</v>
      </c>
      <c r="I316" s="161"/>
    </row>
    <row r="317" spans="1:9" ht="12.75">
      <c r="A317" s="180"/>
      <c r="B317" s="176"/>
      <c r="C317" s="177"/>
      <c r="D317" s="176">
        <v>5112</v>
      </c>
      <c r="E317" s="185" t="s">
        <v>922</v>
      </c>
      <c r="F317" s="184"/>
      <c r="G317" s="172">
        <f>SUM(H317:I317)</f>
        <v>0</v>
      </c>
      <c r="H317" s="161"/>
      <c r="I317" s="161">
        <v>0</v>
      </c>
    </row>
    <row r="318" spans="1:9" ht="12.75">
      <c r="A318" s="180"/>
      <c r="B318" s="176"/>
      <c r="C318" s="177"/>
      <c r="D318" s="176">
        <v>5113</v>
      </c>
      <c r="E318" s="185" t="s">
        <v>923</v>
      </c>
      <c r="F318" s="184"/>
      <c r="G318" s="172">
        <f>SUM(H318:I318)</f>
        <v>90000</v>
      </c>
      <c r="H318" s="161"/>
      <c r="I318" s="161">
        <v>90000</v>
      </c>
    </row>
    <row r="319" spans="1:9" ht="12.75">
      <c r="A319" s="180"/>
      <c r="B319" s="176"/>
      <c r="C319" s="177"/>
      <c r="D319" s="176">
        <v>5129</v>
      </c>
      <c r="E319" s="185" t="s">
        <v>927</v>
      </c>
      <c r="F319" s="184"/>
      <c r="G319" s="172">
        <f>SUM(H319:I319)</f>
        <v>5500</v>
      </c>
      <c r="H319" s="161"/>
      <c r="I319" s="161">
        <v>5500</v>
      </c>
    </row>
    <row r="320" spans="1:9" ht="12.75">
      <c r="A320" s="180"/>
      <c r="B320" s="176"/>
      <c r="C320" s="177"/>
      <c r="D320" s="176">
        <v>5134</v>
      </c>
      <c r="E320" s="185" t="s">
        <v>932</v>
      </c>
      <c r="F320" s="184"/>
      <c r="G320" s="172">
        <f t="shared" si="8"/>
        <v>5000</v>
      </c>
      <c r="H320" s="161"/>
      <c r="I320" s="161">
        <v>5000</v>
      </c>
    </row>
    <row r="321" spans="1:9" ht="38.25">
      <c r="A321" s="180">
        <v>2650</v>
      </c>
      <c r="B321" s="176" t="s">
        <v>150</v>
      </c>
      <c r="C321" s="177">
        <v>5</v>
      </c>
      <c r="D321" s="176">
        <v>0</v>
      </c>
      <c r="E321" s="181" t="s">
        <v>971</v>
      </c>
      <c r="F321" s="181" t="s">
        <v>367</v>
      </c>
      <c r="G321" s="172">
        <f t="shared" si="8"/>
        <v>0</v>
      </c>
      <c r="H321" s="161">
        <f>SUM(H322)</f>
        <v>0</v>
      </c>
      <c r="I321" s="161">
        <f>SUM(I322)</f>
        <v>0</v>
      </c>
    </row>
    <row r="322" spans="1:9" ht="38.25">
      <c r="A322" s="180">
        <v>2651</v>
      </c>
      <c r="B322" s="176" t="s">
        <v>150</v>
      </c>
      <c r="C322" s="177">
        <v>5</v>
      </c>
      <c r="D322" s="176">
        <v>1</v>
      </c>
      <c r="E322" s="183" t="s">
        <v>708</v>
      </c>
      <c r="F322" s="186" t="s">
        <v>368</v>
      </c>
      <c r="G322" s="172">
        <f t="shared" si="8"/>
        <v>0</v>
      </c>
      <c r="H322" s="161">
        <f>SUM(H324:H324)</f>
        <v>0</v>
      </c>
      <c r="I322" s="161">
        <f>SUM(I324:I324)</f>
        <v>0</v>
      </c>
    </row>
    <row r="323" spans="1:9" ht="18">
      <c r="A323" s="180"/>
      <c r="B323" s="176"/>
      <c r="C323" s="177"/>
      <c r="D323" s="176"/>
      <c r="E323" s="217" t="s">
        <v>964</v>
      </c>
      <c r="F323" s="184"/>
      <c r="G323" s="172"/>
      <c r="H323" s="161"/>
      <c r="I323" s="161"/>
    </row>
    <row r="324" spans="1:9" ht="12.75">
      <c r="A324" s="180"/>
      <c r="B324" s="176"/>
      <c r="C324" s="177"/>
      <c r="D324" s="176"/>
      <c r="E324" s="183" t="s">
        <v>124</v>
      </c>
      <c r="F324" s="184"/>
      <c r="G324" s="172">
        <f t="shared" si="8"/>
        <v>0</v>
      </c>
      <c r="H324" s="161"/>
      <c r="I324" s="161"/>
    </row>
    <row r="325" spans="1:9" ht="25.5">
      <c r="A325" s="180">
        <v>2660</v>
      </c>
      <c r="B325" s="176" t="s">
        <v>150</v>
      </c>
      <c r="C325" s="177">
        <v>6</v>
      </c>
      <c r="D325" s="176">
        <v>0</v>
      </c>
      <c r="E325" s="181" t="s">
        <v>709</v>
      </c>
      <c r="F325" s="192" t="s">
        <v>371</v>
      </c>
      <c r="G325" s="172">
        <f t="shared" si="8"/>
        <v>2300</v>
      </c>
      <c r="H325" s="161">
        <f>SUM(H326)</f>
        <v>0</v>
      </c>
      <c r="I325" s="161">
        <f>SUM(I326)</f>
        <v>2300</v>
      </c>
    </row>
    <row r="326" spans="1:9" ht="25.5">
      <c r="A326" s="180">
        <v>2661</v>
      </c>
      <c r="B326" s="176" t="s">
        <v>150</v>
      </c>
      <c r="C326" s="177">
        <v>6</v>
      </c>
      <c r="D326" s="176">
        <v>1</v>
      </c>
      <c r="E326" s="183" t="s">
        <v>710</v>
      </c>
      <c r="F326" s="186" t="s">
        <v>372</v>
      </c>
      <c r="G326" s="172">
        <f aca="true" t="shared" si="10" ref="G326:G377">SUM(H326:I326)</f>
        <v>2300</v>
      </c>
      <c r="H326" s="161">
        <f>SUM(H328:H330)</f>
        <v>0</v>
      </c>
      <c r="I326" s="161">
        <f>SUM(I328:I330)</f>
        <v>2300</v>
      </c>
    </row>
    <row r="327" spans="1:9" ht="18">
      <c r="A327" s="180"/>
      <c r="B327" s="176"/>
      <c r="C327" s="177"/>
      <c r="D327" s="176"/>
      <c r="E327" s="217" t="s">
        <v>964</v>
      </c>
      <c r="F327" s="184"/>
      <c r="G327" s="172"/>
      <c r="H327" s="161"/>
      <c r="I327" s="161"/>
    </row>
    <row r="328" spans="1:9" ht="12.75">
      <c r="A328" s="180"/>
      <c r="B328" s="176"/>
      <c r="C328" s="177"/>
      <c r="D328" s="176">
        <v>5113</v>
      </c>
      <c r="E328" s="185" t="s">
        <v>923</v>
      </c>
      <c r="F328" s="184"/>
      <c r="G328" s="172">
        <f>SUM(H328:I328)</f>
        <v>1000</v>
      </c>
      <c r="H328" s="161"/>
      <c r="I328" s="161">
        <v>1000</v>
      </c>
    </row>
    <row r="329" spans="1:9" ht="12.75">
      <c r="A329" s="180"/>
      <c r="B329" s="176"/>
      <c r="C329" s="177"/>
      <c r="D329" s="176">
        <v>5129</v>
      </c>
      <c r="E329" s="185" t="s">
        <v>927</v>
      </c>
      <c r="F329" s="184"/>
      <c r="G329" s="172">
        <f t="shared" si="10"/>
        <v>1000</v>
      </c>
      <c r="H329" s="161"/>
      <c r="I329" s="161">
        <v>1000</v>
      </c>
    </row>
    <row r="330" spans="1:9" ht="12.75">
      <c r="A330" s="180"/>
      <c r="B330" s="176"/>
      <c r="C330" s="177"/>
      <c r="D330" s="176">
        <v>5134</v>
      </c>
      <c r="E330" s="209" t="s">
        <v>932</v>
      </c>
      <c r="F330" s="184"/>
      <c r="G330" s="172">
        <f t="shared" si="10"/>
        <v>300</v>
      </c>
      <c r="H330" s="161"/>
      <c r="I330" s="161">
        <v>300</v>
      </c>
    </row>
    <row r="331" spans="1:9" s="179" customFormat="1" ht="38.25">
      <c r="A331" s="222">
        <v>2700</v>
      </c>
      <c r="B331" s="219" t="s">
        <v>151</v>
      </c>
      <c r="C331" s="220">
        <v>0</v>
      </c>
      <c r="D331" s="219">
        <v>0</v>
      </c>
      <c r="E331" s="221" t="s">
        <v>711</v>
      </c>
      <c r="F331" s="170" t="s">
        <v>373</v>
      </c>
      <c r="G331" s="191">
        <f t="shared" si="10"/>
        <v>0</v>
      </c>
      <c r="H331" s="191">
        <f>SUM(H332+H342+H355+H368+H372+H376)</f>
        <v>0</v>
      </c>
      <c r="I331" s="191">
        <f>SUM(I332+I342+I355+I368+I372+I376)</f>
        <v>0</v>
      </c>
    </row>
    <row r="332" spans="1:9" ht="12.75">
      <c r="A332" s="180">
        <v>2710</v>
      </c>
      <c r="B332" s="176" t="s">
        <v>151</v>
      </c>
      <c r="C332" s="177">
        <v>1</v>
      </c>
      <c r="D332" s="176">
        <v>0</v>
      </c>
      <c r="E332" s="181" t="s">
        <v>712</v>
      </c>
      <c r="F332" s="181" t="s">
        <v>374</v>
      </c>
      <c r="G332" s="172">
        <f t="shared" si="10"/>
        <v>0</v>
      </c>
      <c r="H332" s="161">
        <f>SUM(H333+H336+H339)</f>
        <v>0</v>
      </c>
      <c r="I332" s="161">
        <f>SUM(I333+I336+I339)</f>
        <v>0</v>
      </c>
    </row>
    <row r="333" spans="1:9" ht="12.75">
      <c r="A333" s="180">
        <v>2711</v>
      </c>
      <c r="B333" s="176" t="s">
        <v>151</v>
      </c>
      <c r="C333" s="177">
        <v>1</v>
      </c>
      <c r="D333" s="176">
        <v>1</v>
      </c>
      <c r="E333" s="183" t="s">
        <v>713</v>
      </c>
      <c r="F333" s="186" t="s">
        <v>375</v>
      </c>
      <c r="G333" s="172">
        <f t="shared" si="10"/>
        <v>0</v>
      </c>
      <c r="H333" s="161">
        <f>SUM(H335:H335)</f>
        <v>0</v>
      </c>
      <c r="I333" s="161">
        <f>SUM(I335:I335)</f>
        <v>0</v>
      </c>
    </row>
    <row r="334" spans="1:9" ht="25.5">
      <c r="A334" s="180"/>
      <c r="B334" s="176"/>
      <c r="C334" s="177"/>
      <c r="D334" s="176"/>
      <c r="E334" s="183" t="s">
        <v>964</v>
      </c>
      <c r="F334" s="184"/>
      <c r="G334" s="172"/>
      <c r="H334" s="161"/>
      <c r="I334" s="161"/>
    </row>
    <row r="335" spans="1:9" ht="12.75">
      <c r="A335" s="180"/>
      <c r="B335" s="176"/>
      <c r="C335" s="177"/>
      <c r="D335" s="176"/>
      <c r="E335" s="183" t="s">
        <v>124</v>
      </c>
      <c r="F335" s="184"/>
      <c r="G335" s="172">
        <f t="shared" si="10"/>
        <v>0</v>
      </c>
      <c r="H335" s="161"/>
      <c r="I335" s="161"/>
    </row>
    <row r="336" spans="1:9" ht="12.75">
      <c r="A336" s="180">
        <v>2712</v>
      </c>
      <c r="B336" s="176" t="s">
        <v>151</v>
      </c>
      <c r="C336" s="177">
        <v>1</v>
      </c>
      <c r="D336" s="176">
        <v>2</v>
      </c>
      <c r="E336" s="183" t="s">
        <v>714</v>
      </c>
      <c r="F336" s="186" t="s">
        <v>376</v>
      </c>
      <c r="G336" s="172">
        <f t="shared" si="10"/>
        <v>0</v>
      </c>
      <c r="H336" s="161">
        <f>SUM(H338:H338)</f>
        <v>0</v>
      </c>
      <c r="I336" s="161">
        <f>SUM(I338:I338)</f>
        <v>0</v>
      </c>
    </row>
    <row r="337" spans="1:9" ht="25.5">
      <c r="A337" s="180"/>
      <c r="B337" s="176"/>
      <c r="C337" s="177"/>
      <c r="D337" s="176"/>
      <c r="E337" s="183" t="s">
        <v>964</v>
      </c>
      <c r="F337" s="184"/>
      <c r="G337" s="172">
        <f t="shared" si="10"/>
        <v>0</v>
      </c>
      <c r="H337" s="161"/>
      <c r="I337" s="161"/>
    </row>
    <row r="338" spans="1:9" ht="12.75">
      <c r="A338" s="180"/>
      <c r="B338" s="176"/>
      <c r="C338" s="177"/>
      <c r="D338" s="176"/>
      <c r="E338" s="183" t="s">
        <v>124</v>
      </c>
      <c r="F338" s="184"/>
      <c r="G338" s="172">
        <f t="shared" si="10"/>
        <v>0</v>
      </c>
      <c r="H338" s="161"/>
      <c r="I338" s="161"/>
    </row>
    <row r="339" spans="1:9" ht="12.75">
      <c r="A339" s="180">
        <v>2713</v>
      </c>
      <c r="B339" s="176" t="s">
        <v>151</v>
      </c>
      <c r="C339" s="177">
        <v>1</v>
      </c>
      <c r="D339" s="176">
        <v>3</v>
      </c>
      <c r="E339" s="183" t="s">
        <v>715</v>
      </c>
      <c r="F339" s="186" t="s">
        <v>377</v>
      </c>
      <c r="G339" s="172">
        <f t="shared" si="10"/>
        <v>0</v>
      </c>
      <c r="H339" s="161">
        <f>SUM(H341:H341)</f>
        <v>0</v>
      </c>
      <c r="I339" s="161">
        <f>SUM(I341:I341)</f>
        <v>0</v>
      </c>
    </row>
    <row r="340" spans="1:9" ht="25.5">
      <c r="A340" s="180"/>
      <c r="B340" s="176"/>
      <c r="C340" s="177"/>
      <c r="D340" s="176"/>
      <c r="E340" s="183" t="s">
        <v>964</v>
      </c>
      <c r="F340" s="184"/>
      <c r="G340" s="172"/>
      <c r="H340" s="161"/>
      <c r="I340" s="161"/>
    </row>
    <row r="341" spans="1:9" ht="12.75">
      <c r="A341" s="180"/>
      <c r="B341" s="176"/>
      <c r="C341" s="177"/>
      <c r="D341" s="176"/>
      <c r="E341" s="183" t="s">
        <v>124</v>
      </c>
      <c r="F341" s="184"/>
      <c r="G341" s="172">
        <f t="shared" si="10"/>
        <v>0</v>
      </c>
      <c r="H341" s="161"/>
      <c r="I341" s="161"/>
    </row>
    <row r="342" spans="1:9" ht="12.75">
      <c r="A342" s="180">
        <v>2720</v>
      </c>
      <c r="B342" s="176" t="s">
        <v>151</v>
      </c>
      <c r="C342" s="177">
        <v>2</v>
      </c>
      <c r="D342" s="176">
        <v>0</v>
      </c>
      <c r="E342" s="181" t="s">
        <v>716</v>
      </c>
      <c r="F342" s="181" t="s">
        <v>378</v>
      </c>
      <c r="G342" s="172">
        <f t="shared" si="10"/>
        <v>0</v>
      </c>
      <c r="H342" s="161">
        <f>SUM(H343,H346,H349,H352)</f>
        <v>0</v>
      </c>
      <c r="I342" s="161">
        <f>SUM(I343,I346,I349,I352)</f>
        <v>0</v>
      </c>
    </row>
    <row r="343" spans="1:9" ht="12.75">
      <c r="A343" s="180">
        <v>2721</v>
      </c>
      <c r="B343" s="176" t="s">
        <v>151</v>
      </c>
      <c r="C343" s="177">
        <v>2</v>
      </c>
      <c r="D343" s="176">
        <v>1</v>
      </c>
      <c r="E343" s="183" t="s">
        <v>717</v>
      </c>
      <c r="F343" s="186" t="s">
        <v>379</v>
      </c>
      <c r="G343" s="172">
        <f t="shared" si="10"/>
        <v>0</v>
      </c>
      <c r="H343" s="161">
        <f>SUM(H345:H345)</f>
        <v>0</v>
      </c>
      <c r="I343" s="161">
        <f>SUM(I345:I345)</f>
        <v>0</v>
      </c>
    </row>
    <row r="344" spans="1:9" ht="25.5">
      <c r="A344" s="180"/>
      <c r="B344" s="176"/>
      <c r="C344" s="177"/>
      <c r="D344" s="176"/>
      <c r="E344" s="183" t="s">
        <v>964</v>
      </c>
      <c r="F344" s="184"/>
      <c r="G344" s="172"/>
      <c r="H344" s="161"/>
      <c r="I344" s="161"/>
    </row>
    <row r="345" spans="1:9" ht="12.75">
      <c r="A345" s="180"/>
      <c r="B345" s="176"/>
      <c r="C345" s="177"/>
      <c r="D345" s="176"/>
      <c r="E345" s="183" t="s">
        <v>124</v>
      </c>
      <c r="F345" s="184"/>
      <c r="G345" s="172">
        <f t="shared" si="10"/>
        <v>0</v>
      </c>
      <c r="H345" s="161"/>
      <c r="I345" s="161"/>
    </row>
    <row r="346" spans="1:9" ht="12.75">
      <c r="A346" s="180">
        <v>2722</v>
      </c>
      <c r="B346" s="176" t="s">
        <v>151</v>
      </c>
      <c r="C346" s="177">
        <v>2</v>
      </c>
      <c r="D346" s="176">
        <v>2</v>
      </c>
      <c r="E346" s="183" t="s">
        <v>718</v>
      </c>
      <c r="F346" s="186" t="s">
        <v>380</v>
      </c>
      <c r="G346" s="172">
        <f t="shared" si="10"/>
        <v>0</v>
      </c>
      <c r="H346" s="161">
        <f>SUM(H348:H348)</f>
        <v>0</v>
      </c>
      <c r="I346" s="161">
        <f>SUM(I348:I348)</f>
        <v>0</v>
      </c>
    </row>
    <row r="347" spans="1:9" ht="25.5">
      <c r="A347" s="180"/>
      <c r="B347" s="176"/>
      <c r="C347" s="177"/>
      <c r="D347" s="176"/>
      <c r="E347" s="183" t="s">
        <v>964</v>
      </c>
      <c r="F347" s="184"/>
      <c r="G347" s="172">
        <f t="shared" si="10"/>
        <v>0</v>
      </c>
      <c r="H347" s="161"/>
      <c r="I347" s="161"/>
    </row>
    <row r="348" spans="1:9" ht="12.75">
      <c r="A348" s="180"/>
      <c r="B348" s="176"/>
      <c r="C348" s="177"/>
      <c r="D348" s="176"/>
      <c r="E348" s="183" t="s">
        <v>124</v>
      </c>
      <c r="F348" s="184"/>
      <c r="G348" s="172">
        <f t="shared" si="10"/>
        <v>0</v>
      </c>
      <c r="H348" s="161"/>
      <c r="I348" s="161"/>
    </row>
    <row r="349" spans="1:9" ht="12.75">
      <c r="A349" s="180">
        <v>2723</v>
      </c>
      <c r="B349" s="176" t="s">
        <v>151</v>
      </c>
      <c r="C349" s="177">
        <v>2</v>
      </c>
      <c r="D349" s="176">
        <v>3</v>
      </c>
      <c r="E349" s="183" t="s">
        <v>719</v>
      </c>
      <c r="F349" s="186" t="s">
        <v>381</v>
      </c>
      <c r="G349" s="172">
        <f t="shared" si="10"/>
        <v>0</v>
      </c>
      <c r="H349" s="161">
        <f>SUM(H351:H351)</f>
        <v>0</v>
      </c>
      <c r="I349" s="161">
        <f>SUM(I351:I351)</f>
        <v>0</v>
      </c>
    </row>
    <row r="350" spans="1:9" ht="25.5">
      <c r="A350" s="180"/>
      <c r="B350" s="176"/>
      <c r="C350" s="177"/>
      <c r="D350" s="176"/>
      <c r="E350" s="183" t="s">
        <v>964</v>
      </c>
      <c r="F350" s="184"/>
      <c r="G350" s="172"/>
      <c r="H350" s="161"/>
      <c r="I350" s="161"/>
    </row>
    <row r="351" spans="1:9" ht="12.75">
      <c r="A351" s="180"/>
      <c r="B351" s="176"/>
      <c r="C351" s="177"/>
      <c r="D351" s="176"/>
      <c r="E351" s="183" t="s">
        <v>124</v>
      </c>
      <c r="F351" s="184"/>
      <c r="G351" s="172">
        <f t="shared" si="10"/>
        <v>0</v>
      </c>
      <c r="H351" s="161"/>
      <c r="I351" s="161"/>
    </row>
    <row r="352" spans="1:9" ht="12.75">
      <c r="A352" s="180">
        <v>2724</v>
      </c>
      <c r="B352" s="176" t="s">
        <v>151</v>
      </c>
      <c r="C352" s="177">
        <v>2</v>
      </c>
      <c r="D352" s="176">
        <v>4</v>
      </c>
      <c r="E352" s="183" t="s">
        <v>720</v>
      </c>
      <c r="F352" s="186" t="s">
        <v>382</v>
      </c>
      <c r="G352" s="172">
        <f t="shared" si="10"/>
        <v>0</v>
      </c>
      <c r="H352" s="161">
        <f>SUM(H354:H354)</f>
        <v>0</v>
      </c>
      <c r="I352" s="161">
        <f>SUM(I354:I354)</f>
        <v>0</v>
      </c>
    </row>
    <row r="353" spans="1:9" ht="25.5">
      <c r="A353" s="180"/>
      <c r="B353" s="176"/>
      <c r="C353" s="177"/>
      <c r="D353" s="176"/>
      <c r="E353" s="183" t="s">
        <v>964</v>
      </c>
      <c r="F353" s="184"/>
      <c r="G353" s="172"/>
      <c r="H353" s="161"/>
      <c r="I353" s="161"/>
    </row>
    <row r="354" spans="1:9" ht="12.75">
      <c r="A354" s="180"/>
      <c r="B354" s="176"/>
      <c r="C354" s="177"/>
      <c r="D354" s="176"/>
      <c r="E354" s="183" t="s">
        <v>124</v>
      </c>
      <c r="F354" s="184"/>
      <c r="G354" s="172">
        <f t="shared" si="10"/>
        <v>0</v>
      </c>
      <c r="H354" s="161"/>
      <c r="I354" s="161"/>
    </row>
    <row r="355" spans="1:9" ht="12.75">
      <c r="A355" s="180">
        <v>2730</v>
      </c>
      <c r="B355" s="176" t="s">
        <v>151</v>
      </c>
      <c r="C355" s="177">
        <v>3</v>
      </c>
      <c r="D355" s="176">
        <v>0</v>
      </c>
      <c r="E355" s="181" t="s">
        <v>721</v>
      </c>
      <c r="F355" s="181" t="s">
        <v>383</v>
      </c>
      <c r="G355" s="172">
        <f t="shared" si="10"/>
        <v>0</v>
      </c>
      <c r="H355" s="161">
        <f>SUM(H356,H359,H362,H365)</f>
        <v>0</v>
      </c>
      <c r="I355" s="161">
        <f>SUM(I356,I359,I362,I365)</f>
        <v>0</v>
      </c>
    </row>
    <row r="356" spans="1:9" ht="12.75">
      <c r="A356" s="180">
        <v>2731</v>
      </c>
      <c r="B356" s="176" t="s">
        <v>151</v>
      </c>
      <c r="C356" s="177">
        <v>3</v>
      </c>
      <c r="D356" s="176">
        <v>1</v>
      </c>
      <c r="E356" s="183" t="s">
        <v>722</v>
      </c>
      <c r="F356" s="184" t="s">
        <v>384</v>
      </c>
      <c r="G356" s="172">
        <f t="shared" si="10"/>
        <v>0</v>
      </c>
      <c r="H356" s="161">
        <f>SUM(H358:H358)</f>
        <v>0</v>
      </c>
      <c r="I356" s="161">
        <f>SUM(I358:I358)</f>
        <v>0</v>
      </c>
    </row>
    <row r="357" spans="1:9" ht="25.5">
      <c r="A357" s="180"/>
      <c r="B357" s="176"/>
      <c r="C357" s="177"/>
      <c r="D357" s="176"/>
      <c r="E357" s="183" t="s">
        <v>964</v>
      </c>
      <c r="F357" s="184"/>
      <c r="G357" s="172"/>
      <c r="H357" s="161"/>
      <c r="I357" s="161"/>
    </row>
    <row r="358" spans="1:9" ht="12.75">
      <c r="A358" s="180"/>
      <c r="B358" s="176"/>
      <c r="C358" s="177"/>
      <c r="D358" s="176"/>
      <c r="E358" s="183" t="s">
        <v>124</v>
      </c>
      <c r="F358" s="184"/>
      <c r="G358" s="172">
        <f t="shared" si="10"/>
        <v>0</v>
      </c>
      <c r="H358" s="161"/>
      <c r="I358" s="161"/>
    </row>
    <row r="359" spans="1:9" ht="12.75">
      <c r="A359" s="180">
        <v>2732</v>
      </c>
      <c r="B359" s="176" t="s">
        <v>151</v>
      </c>
      <c r="C359" s="177">
        <v>3</v>
      </c>
      <c r="D359" s="176">
        <v>2</v>
      </c>
      <c r="E359" s="183" t="s">
        <v>723</v>
      </c>
      <c r="F359" s="184" t="s">
        <v>385</v>
      </c>
      <c r="G359" s="172">
        <f t="shared" si="10"/>
        <v>0</v>
      </c>
      <c r="H359" s="161">
        <f>SUM(H361:H361)</f>
        <v>0</v>
      </c>
      <c r="I359" s="161">
        <f>SUM(I361:I361)</f>
        <v>0</v>
      </c>
    </row>
    <row r="360" spans="1:9" ht="25.5">
      <c r="A360" s="180"/>
      <c r="B360" s="176"/>
      <c r="C360" s="177"/>
      <c r="D360" s="176"/>
      <c r="E360" s="183" t="s">
        <v>964</v>
      </c>
      <c r="F360" s="184"/>
      <c r="G360" s="172"/>
      <c r="H360" s="161"/>
      <c r="I360" s="161"/>
    </row>
    <row r="361" spans="1:9" ht="12.75">
      <c r="A361" s="180"/>
      <c r="B361" s="176"/>
      <c r="C361" s="177"/>
      <c r="D361" s="176"/>
      <c r="E361" s="183" t="s">
        <v>124</v>
      </c>
      <c r="F361" s="184"/>
      <c r="G361" s="172">
        <f t="shared" si="10"/>
        <v>0</v>
      </c>
      <c r="H361" s="161"/>
      <c r="I361" s="161"/>
    </row>
    <row r="362" spans="1:9" ht="12.75">
      <c r="A362" s="180">
        <v>2733</v>
      </c>
      <c r="B362" s="176" t="s">
        <v>151</v>
      </c>
      <c r="C362" s="177">
        <v>3</v>
      </c>
      <c r="D362" s="176">
        <v>3</v>
      </c>
      <c r="E362" s="183" t="s">
        <v>724</v>
      </c>
      <c r="F362" s="184" t="s">
        <v>386</v>
      </c>
      <c r="G362" s="172">
        <f t="shared" si="10"/>
        <v>0</v>
      </c>
      <c r="H362" s="161">
        <f>SUM(H364:H364)</f>
        <v>0</v>
      </c>
      <c r="I362" s="161">
        <f>SUM(I364:I364)</f>
        <v>0</v>
      </c>
    </row>
    <row r="363" spans="1:9" ht="25.5">
      <c r="A363" s="180"/>
      <c r="B363" s="176"/>
      <c r="C363" s="177"/>
      <c r="D363" s="176"/>
      <c r="E363" s="183" t="s">
        <v>964</v>
      </c>
      <c r="F363" s="184"/>
      <c r="G363" s="172"/>
      <c r="H363" s="161"/>
      <c r="I363" s="161"/>
    </row>
    <row r="364" spans="1:9" ht="12.75">
      <c r="A364" s="180"/>
      <c r="B364" s="176"/>
      <c r="C364" s="177"/>
      <c r="D364" s="176"/>
      <c r="E364" s="183" t="s">
        <v>124</v>
      </c>
      <c r="F364" s="184"/>
      <c r="G364" s="172">
        <f t="shared" si="10"/>
        <v>0</v>
      </c>
      <c r="H364" s="161"/>
      <c r="I364" s="161"/>
    </row>
    <row r="365" spans="1:9" ht="25.5">
      <c r="A365" s="180">
        <v>2734</v>
      </c>
      <c r="B365" s="176" t="s">
        <v>151</v>
      </c>
      <c r="C365" s="177">
        <v>3</v>
      </c>
      <c r="D365" s="176">
        <v>4</v>
      </c>
      <c r="E365" s="183" t="s">
        <v>725</v>
      </c>
      <c r="F365" s="184" t="s">
        <v>387</v>
      </c>
      <c r="G365" s="172">
        <f t="shared" si="10"/>
        <v>0</v>
      </c>
      <c r="H365" s="161">
        <f>SUM(H367:H367)</f>
        <v>0</v>
      </c>
      <c r="I365" s="161">
        <f>SUM(I367:I367)</f>
        <v>0</v>
      </c>
    </row>
    <row r="366" spans="1:9" ht="25.5">
      <c r="A366" s="180"/>
      <c r="B366" s="176"/>
      <c r="C366" s="177"/>
      <c r="D366" s="176"/>
      <c r="E366" s="183" t="s">
        <v>964</v>
      </c>
      <c r="F366" s="184"/>
      <c r="G366" s="172"/>
      <c r="H366" s="161"/>
      <c r="I366" s="161"/>
    </row>
    <row r="367" spans="1:9" ht="12.75">
      <c r="A367" s="180"/>
      <c r="B367" s="176"/>
      <c r="C367" s="177"/>
      <c r="D367" s="176"/>
      <c r="E367" s="183" t="s">
        <v>124</v>
      </c>
      <c r="F367" s="184"/>
      <c r="G367" s="172">
        <f t="shared" si="10"/>
        <v>0</v>
      </c>
      <c r="H367" s="161"/>
      <c r="I367" s="161"/>
    </row>
    <row r="368" spans="1:9" ht="12.75">
      <c r="A368" s="180">
        <v>2740</v>
      </c>
      <c r="B368" s="176" t="s">
        <v>151</v>
      </c>
      <c r="C368" s="177">
        <v>4</v>
      </c>
      <c r="D368" s="176">
        <v>0</v>
      </c>
      <c r="E368" s="181" t="s">
        <v>726</v>
      </c>
      <c r="F368" s="181" t="s">
        <v>388</v>
      </c>
      <c r="G368" s="172">
        <f t="shared" si="10"/>
        <v>0</v>
      </c>
      <c r="H368" s="161">
        <f>SUM(H369)</f>
        <v>0</v>
      </c>
      <c r="I368" s="161">
        <f>SUM(I369)</f>
        <v>0</v>
      </c>
    </row>
    <row r="369" spans="1:9" ht="12.75">
      <c r="A369" s="180">
        <v>2741</v>
      </c>
      <c r="B369" s="176" t="s">
        <v>151</v>
      </c>
      <c r="C369" s="177">
        <v>4</v>
      </c>
      <c r="D369" s="176">
        <v>1</v>
      </c>
      <c r="E369" s="183" t="s">
        <v>727</v>
      </c>
      <c r="F369" s="186" t="s">
        <v>389</v>
      </c>
      <c r="G369" s="172">
        <f t="shared" si="10"/>
        <v>0</v>
      </c>
      <c r="H369" s="161">
        <f>SUM(H371:H371)</f>
        <v>0</v>
      </c>
      <c r="I369" s="161">
        <f>SUM(I371:I371)</f>
        <v>0</v>
      </c>
    </row>
    <row r="370" spans="1:9" ht="25.5">
      <c r="A370" s="180"/>
      <c r="B370" s="176"/>
      <c r="C370" s="177"/>
      <c r="D370" s="176"/>
      <c r="E370" s="183" t="s">
        <v>964</v>
      </c>
      <c r="F370" s="184"/>
      <c r="G370" s="172"/>
      <c r="H370" s="161"/>
      <c r="I370" s="161"/>
    </row>
    <row r="371" spans="1:9" ht="12.75">
      <c r="A371" s="180"/>
      <c r="B371" s="176"/>
      <c r="C371" s="177"/>
      <c r="D371" s="176"/>
      <c r="E371" s="183" t="s">
        <v>124</v>
      </c>
      <c r="F371" s="184"/>
      <c r="G371" s="172">
        <f t="shared" si="10"/>
        <v>0</v>
      </c>
      <c r="H371" s="161">
        <v>0</v>
      </c>
      <c r="I371" s="161">
        <v>0</v>
      </c>
    </row>
    <row r="372" spans="1:9" ht="25.5">
      <c r="A372" s="180">
        <v>2750</v>
      </c>
      <c r="B372" s="176" t="s">
        <v>151</v>
      </c>
      <c r="C372" s="177">
        <v>5</v>
      </c>
      <c r="D372" s="176">
        <v>0</v>
      </c>
      <c r="E372" s="181" t="s">
        <v>972</v>
      </c>
      <c r="F372" s="181" t="s">
        <v>390</v>
      </c>
      <c r="G372" s="172">
        <f t="shared" si="10"/>
        <v>0</v>
      </c>
      <c r="H372" s="161">
        <f>SUM(H373)</f>
        <v>0</v>
      </c>
      <c r="I372" s="161">
        <f>SUM(I373)</f>
        <v>0</v>
      </c>
    </row>
    <row r="373" spans="1:9" ht="25.5">
      <c r="A373" s="180">
        <v>2751</v>
      </c>
      <c r="B373" s="176" t="s">
        <v>151</v>
      </c>
      <c r="C373" s="177">
        <v>5</v>
      </c>
      <c r="D373" s="176">
        <v>1</v>
      </c>
      <c r="E373" s="183" t="s">
        <v>729</v>
      </c>
      <c r="F373" s="186" t="s">
        <v>390</v>
      </c>
      <c r="G373" s="172">
        <f t="shared" si="10"/>
        <v>0</v>
      </c>
      <c r="H373" s="161">
        <f>SUM(H375:H375)</f>
        <v>0</v>
      </c>
      <c r="I373" s="161">
        <f>SUM(I375:I375)</f>
        <v>0</v>
      </c>
    </row>
    <row r="374" spans="1:9" ht="25.5">
      <c r="A374" s="180"/>
      <c r="B374" s="176"/>
      <c r="C374" s="177"/>
      <c r="D374" s="176"/>
      <c r="E374" s="183" t="s">
        <v>964</v>
      </c>
      <c r="F374" s="184"/>
      <c r="G374" s="172"/>
      <c r="H374" s="161"/>
      <c r="I374" s="161"/>
    </row>
    <row r="375" spans="1:9" ht="12.75">
      <c r="A375" s="180"/>
      <c r="B375" s="176"/>
      <c r="C375" s="177"/>
      <c r="D375" s="176"/>
      <c r="E375" s="183" t="s">
        <v>124</v>
      </c>
      <c r="F375" s="184"/>
      <c r="G375" s="172">
        <f t="shared" si="10"/>
        <v>0</v>
      </c>
      <c r="H375" s="161"/>
      <c r="I375" s="161"/>
    </row>
    <row r="376" spans="1:9" ht="12.75">
      <c r="A376" s="180">
        <v>2760</v>
      </c>
      <c r="B376" s="176" t="s">
        <v>151</v>
      </c>
      <c r="C376" s="177">
        <v>6</v>
      </c>
      <c r="D376" s="176">
        <v>0</v>
      </c>
      <c r="E376" s="181" t="s">
        <v>730</v>
      </c>
      <c r="F376" s="181" t="s">
        <v>391</v>
      </c>
      <c r="G376" s="172">
        <f t="shared" si="10"/>
        <v>0</v>
      </c>
      <c r="H376" s="161">
        <f>SUM(H377+H380)</f>
        <v>0</v>
      </c>
      <c r="I376" s="161">
        <f>SUM(I377+I380)</f>
        <v>0</v>
      </c>
    </row>
    <row r="377" spans="1:9" ht="12.75">
      <c r="A377" s="180">
        <v>2761</v>
      </c>
      <c r="B377" s="176" t="s">
        <v>151</v>
      </c>
      <c r="C377" s="177">
        <v>6</v>
      </c>
      <c r="D377" s="176">
        <v>1</v>
      </c>
      <c r="E377" s="183" t="s">
        <v>731</v>
      </c>
      <c r="F377" s="181"/>
      <c r="G377" s="172">
        <f t="shared" si="10"/>
        <v>0</v>
      </c>
      <c r="H377" s="161">
        <f>SUM(H379:H379)</f>
        <v>0</v>
      </c>
      <c r="I377" s="161">
        <f>SUM(I379:I379)</f>
        <v>0</v>
      </c>
    </row>
    <row r="378" spans="1:9" ht="25.5">
      <c r="A378" s="180"/>
      <c r="B378" s="176"/>
      <c r="C378" s="177"/>
      <c r="D378" s="176"/>
      <c r="E378" s="183" t="s">
        <v>964</v>
      </c>
      <c r="F378" s="184"/>
      <c r="G378" s="172"/>
      <c r="H378" s="161"/>
      <c r="I378" s="161"/>
    </row>
    <row r="379" spans="1:9" ht="12.75">
      <c r="A379" s="180"/>
      <c r="B379" s="176"/>
      <c r="C379" s="177"/>
      <c r="D379" s="176"/>
      <c r="E379" s="183" t="s">
        <v>124</v>
      </c>
      <c r="F379" s="184"/>
      <c r="G379" s="172">
        <f aca="true" t="shared" si="11" ref="G379:G443">SUM(H379:I379)</f>
        <v>0</v>
      </c>
      <c r="H379" s="161"/>
      <c r="I379" s="161"/>
    </row>
    <row r="380" spans="1:9" ht="12.75">
      <c r="A380" s="180">
        <v>2762</v>
      </c>
      <c r="B380" s="176" t="s">
        <v>151</v>
      </c>
      <c r="C380" s="177">
        <v>6</v>
      </c>
      <c r="D380" s="176">
        <v>2</v>
      </c>
      <c r="E380" s="183" t="s">
        <v>732</v>
      </c>
      <c r="F380" s="186" t="s">
        <v>392</v>
      </c>
      <c r="G380" s="172">
        <f t="shared" si="11"/>
        <v>0</v>
      </c>
      <c r="H380" s="161">
        <f>SUM(H382:H383)</f>
        <v>0</v>
      </c>
      <c r="I380" s="161">
        <f>SUM(I382:I383)</f>
        <v>0</v>
      </c>
    </row>
    <row r="381" spans="1:9" ht="25.5">
      <c r="A381" s="180"/>
      <c r="B381" s="176"/>
      <c r="C381" s="177"/>
      <c r="D381" s="176"/>
      <c r="E381" s="183" t="s">
        <v>964</v>
      </c>
      <c r="F381" s="184"/>
      <c r="G381" s="172"/>
      <c r="H381" s="161"/>
      <c r="I381" s="161"/>
    </row>
    <row r="382" spans="1:9" ht="25.5">
      <c r="A382" s="180"/>
      <c r="B382" s="176"/>
      <c r="C382" s="177"/>
      <c r="D382" s="176">
        <v>4622</v>
      </c>
      <c r="E382" s="186" t="s">
        <v>870</v>
      </c>
      <c r="F382" s="184"/>
      <c r="G382" s="172">
        <f t="shared" si="11"/>
        <v>0</v>
      </c>
      <c r="H382" s="161">
        <v>0</v>
      </c>
      <c r="I382" s="161">
        <v>0</v>
      </c>
    </row>
    <row r="383" spans="1:9" ht="25.5">
      <c r="A383" s="180"/>
      <c r="B383" s="176"/>
      <c r="C383" s="177"/>
      <c r="D383" s="176" t="s">
        <v>1031</v>
      </c>
      <c r="E383" s="186" t="s">
        <v>1030</v>
      </c>
      <c r="F383" s="184"/>
      <c r="G383" s="172">
        <f t="shared" si="11"/>
        <v>0</v>
      </c>
      <c r="H383" s="161"/>
      <c r="I383" s="161">
        <v>0</v>
      </c>
    </row>
    <row r="384" spans="1:9" s="179" customFormat="1" ht="38.25">
      <c r="A384" s="222">
        <v>2800</v>
      </c>
      <c r="B384" s="219" t="s">
        <v>152</v>
      </c>
      <c r="C384" s="220">
        <v>0</v>
      </c>
      <c r="D384" s="219">
        <v>0</v>
      </c>
      <c r="E384" s="221" t="s">
        <v>973</v>
      </c>
      <c r="F384" s="170" t="s">
        <v>393</v>
      </c>
      <c r="G384" s="191">
        <f t="shared" si="11"/>
        <v>87154</v>
      </c>
      <c r="H384" s="191">
        <f>H385+H394+H427+H437+H447+H451</f>
        <v>40654</v>
      </c>
      <c r="I384" s="191">
        <f>I385+I394+I427+I437+I447+I451</f>
        <v>46500</v>
      </c>
    </row>
    <row r="385" spans="1:9" ht="12.75">
      <c r="A385" s="180">
        <v>2810</v>
      </c>
      <c r="B385" s="176" t="s">
        <v>152</v>
      </c>
      <c r="C385" s="177">
        <v>1</v>
      </c>
      <c r="D385" s="176">
        <v>0</v>
      </c>
      <c r="E385" s="181" t="s">
        <v>734</v>
      </c>
      <c r="F385" s="181" t="s">
        <v>394</v>
      </c>
      <c r="G385" s="172">
        <f t="shared" si="11"/>
        <v>5000</v>
      </c>
      <c r="H385" s="172">
        <f>SUM(H386)</f>
        <v>0</v>
      </c>
      <c r="I385" s="172">
        <f>SUM(I386)</f>
        <v>5000</v>
      </c>
    </row>
    <row r="386" spans="1:9" ht="12.75">
      <c r="A386" s="180">
        <v>2811</v>
      </c>
      <c r="B386" s="176" t="s">
        <v>152</v>
      </c>
      <c r="C386" s="177">
        <v>1</v>
      </c>
      <c r="D386" s="176">
        <v>1</v>
      </c>
      <c r="E386" s="183" t="s">
        <v>735</v>
      </c>
      <c r="F386" s="186" t="s">
        <v>395</v>
      </c>
      <c r="G386" s="172">
        <f t="shared" si="11"/>
        <v>5000</v>
      </c>
      <c r="H386" s="172">
        <f>SUM(H388:H391)</f>
        <v>0</v>
      </c>
      <c r="I386" s="172">
        <f>SUM(I388:I393)</f>
        <v>5000</v>
      </c>
    </row>
    <row r="387" spans="1:9" ht="25.5">
      <c r="A387" s="180"/>
      <c r="B387" s="176"/>
      <c r="C387" s="177"/>
      <c r="D387" s="176"/>
      <c r="E387" s="183" t="s">
        <v>964</v>
      </c>
      <c r="F387" s="184"/>
      <c r="G387" s="172"/>
      <c r="H387" s="161"/>
      <c r="I387" s="172"/>
    </row>
    <row r="388" spans="1:9" ht="12.75">
      <c r="A388" s="180"/>
      <c r="B388" s="176"/>
      <c r="C388" s="177"/>
      <c r="D388" s="176">
        <v>5112</v>
      </c>
      <c r="E388" s="185" t="s">
        <v>922</v>
      </c>
      <c r="F388" s="184"/>
      <c r="G388" s="172">
        <f t="shared" si="11"/>
        <v>0</v>
      </c>
      <c r="H388" s="161"/>
      <c r="I388" s="172">
        <v>0</v>
      </c>
    </row>
    <row r="389" spans="1:9" ht="12.75">
      <c r="A389" s="180"/>
      <c r="B389" s="176"/>
      <c r="C389" s="177"/>
      <c r="D389" s="176">
        <v>5113</v>
      </c>
      <c r="E389" s="185" t="s">
        <v>923</v>
      </c>
      <c r="F389" s="184"/>
      <c r="G389" s="172">
        <f t="shared" si="11"/>
        <v>0</v>
      </c>
      <c r="H389" s="161"/>
      <c r="I389" s="172">
        <v>0</v>
      </c>
    </row>
    <row r="390" spans="1:9" ht="12.75">
      <c r="A390" s="180"/>
      <c r="B390" s="176"/>
      <c r="C390" s="177"/>
      <c r="D390" s="176">
        <v>5129</v>
      </c>
      <c r="E390" s="185" t="s">
        <v>927</v>
      </c>
      <c r="F390" s="184"/>
      <c r="G390" s="172">
        <f t="shared" si="11"/>
        <v>0</v>
      </c>
      <c r="H390" s="161"/>
      <c r="I390" s="172">
        <v>0</v>
      </c>
    </row>
    <row r="391" spans="1:9" ht="12.75">
      <c r="A391" s="180"/>
      <c r="B391" s="176"/>
      <c r="C391" s="177"/>
      <c r="D391" s="176">
        <v>5134</v>
      </c>
      <c r="E391" s="185" t="s">
        <v>932</v>
      </c>
      <c r="F391" s="184"/>
      <c r="G391" s="172">
        <f t="shared" si="11"/>
        <v>0</v>
      </c>
      <c r="H391" s="161"/>
      <c r="I391" s="172">
        <v>0</v>
      </c>
    </row>
    <row r="392" spans="1:9" ht="12.75">
      <c r="A392" s="180"/>
      <c r="B392" s="176"/>
      <c r="C392" s="177"/>
      <c r="D392" s="176">
        <v>5134</v>
      </c>
      <c r="E392" s="209" t="s">
        <v>932</v>
      </c>
      <c r="F392" s="184"/>
      <c r="G392" s="172">
        <f t="shared" si="11"/>
        <v>5000</v>
      </c>
      <c r="H392" s="161"/>
      <c r="I392" s="172">
        <v>5000</v>
      </c>
    </row>
    <row r="393" spans="1:9" ht="24.75" customHeight="1">
      <c r="A393" s="180"/>
      <c r="B393" s="176"/>
      <c r="C393" s="177"/>
      <c r="D393" s="176" t="s">
        <v>1031</v>
      </c>
      <c r="E393" s="209" t="s">
        <v>1030</v>
      </c>
      <c r="F393" s="184"/>
      <c r="G393" s="172">
        <f t="shared" si="11"/>
        <v>0</v>
      </c>
      <c r="H393" s="161"/>
      <c r="I393" s="172">
        <v>0</v>
      </c>
    </row>
    <row r="394" spans="1:9" ht="12.75">
      <c r="A394" s="180">
        <v>2820</v>
      </c>
      <c r="B394" s="176" t="s">
        <v>152</v>
      </c>
      <c r="C394" s="177">
        <v>2</v>
      </c>
      <c r="D394" s="176">
        <v>0</v>
      </c>
      <c r="E394" s="181" t="s">
        <v>736</v>
      </c>
      <c r="F394" s="181" t="s">
        <v>396</v>
      </c>
      <c r="G394" s="172">
        <f t="shared" si="11"/>
        <v>81254</v>
      </c>
      <c r="H394" s="172">
        <f>SUM(H395,H400,H403,H409,H418,H421,H424)</f>
        <v>39754</v>
      </c>
      <c r="I394" s="161">
        <f>SUM(I395,I400,I403,I409,I418,I421,I424)</f>
        <v>41500</v>
      </c>
    </row>
    <row r="395" spans="1:9" ht="12.75">
      <c r="A395" s="180">
        <v>2821</v>
      </c>
      <c r="B395" s="176" t="s">
        <v>152</v>
      </c>
      <c r="C395" s="177">
        <v>2</v>
      </c>
      <c r="D395" s="176">
        <v>1</v>
      </c>
      <c r="E395" s="183" t="s">
        <v>737</v>
      </c>
      <c r="F395" s="181"/>
      <c r="G395" s="172">
        <f t="shared" si="11"/>
        <v>0</v>
      </c>
      <c r="H395" s="161">
        <f>SUM(H399:H399)</f>
        <v>0</v>
      </c>
      <c r="I395" s="161">
        <v>0</v>
      </c>
    </row>
    <row r="396" spans="1:9" ht="25.5">
      <c r="A396" s="180"/>
      <c r="B396" s="176"/>
      <c r="C396" s="177"/>
      <c r="D396" s="176"/>
      <c r="E396" s="183" t="s">
        <v>964</v>
      </c>
      <c r="F396" s="184"/>
      <c r="G396" s="172"/>
      <c r="H396" s="161"/>
      <c r="I396" s="161"/>
    </row>
    <row r="397" spans="1:9" ht="12.75">
      <c r="A397" s="180"/>
      <c r="B397" s="176"/>
      <c r="C397" s="177"/>
      <c r="D397" s="176">
        <v>5113</v>
      </c>
      <c r="E397" s="185" t="s">
        <v>923</v>
      </c>
      <c r="F397" s="184"/>
      <c r="G397" s="172">
        <f t="shared" si="11"/>
        <v>0</v>
      </c>
      <c r="H397" s="161"/>
      <c r="I397" s="161">
        <v>0</v>
      </c>
    </row>
    <row r="398" spans="1:9" ht="12.75">
      <c r="A398" s="180"/>
      <c r="B398" s="176"/>
      <c r="C398" s="177"/>
      <c r="D398" s="176">
        <v>5132</v>
      </c>
      <c r="E398" s="185" t="str">
        <f>'Հատված 3'!$B$144</f>
        <v> - Ոչ նյութական հիմնական միջոցներ</v>
      </c>
      <c r="F398" s="184"/>
      <c r="G398" s="172">
        <f t="shared" si="11"/>
        <v>0</v>
      </c>
      <c r="H398" s="161"/>
      <c r="I398" s="161">
        <v>0</v>
      </c>
    </row>
    <row r="399" spans="1:9" ht="12.75">
      <c r="A399" s="180"/>
      <c r="B399" s="176"/>
      <c r="C399" s="177"/>
      <c r="D399" s="176">
        <v>5134</v>
      </c>
      <c r="E399" s="185" t="s">
        <v>932</v>
      </c>
      <c r="F399" s="184"/>
      <c r="G399" s="172">
        <f t="shared" si="11"/>
        <v>0</v>
      </c>
      <c r="H399" s="161"/>
      <c r="I399" s="161">
        <v>0</v>
      </c>
    </row>
    <row r="400" spans="1:9" ht="12.75">
      <c r="A400" s="180">
        <v>2822</v>
      </c>
      <c r="B400" s="176" t="s">
        <v>152</v>
      </c>
      <c r="C400" s="177">
        <v>2</v>
      </c>
      <c r="D400" s="176">
        <v>2</v>
      </c>
      <c r="E400" s="183" t="s">
        <v>738</v>
      </c>
      <c r="F400" s="181"/>
      <c r="G400" s="172">
        <f t="shared" si="11"/>
        <v>0</v>
      </c>
      <c r="H400" s="161">
        <f>SUM(H402:H402)</f>
        <v>0</v>
      </c>
      <c r="I400" s="161">
        <f>SUM(I402:I402)</f>
        <v>0</v>
      </c>
    </row>
    <row r="401" spans="1:9" ht="25.5">
      <c r="A401" s="180"/>
      <c r="B401" s="176"/>
      <c r="C401" s="177"/>
      <c r="D401" s="176"/>
      <c r="E401" s="183" t="s">
        <v>964</v>
      </c>
      <c r="F401" s="184"/>
      <c r="G401" s="172"/>
      <c r="H401" s="161"/>
      <c r="I401" s="161"/>
    </row>
    <row r="402" spans="1:9" ht="12.75">
      <c r="A402" s="180"/>
      <c r="B402" s="176"/>
      <c r="C402" s="177"/>
      <c r="D402" s="176"/>
      <c r="E402" s="183" t="s">
        <v>124</v>
      </c>
      <c r="F402" s="184"/>
      <c r="G402" s="172">
        <f t="shared" si="11"/>
        <v>0</v>
      </c>
      <c r="H402" s="172">
        <v>0</v>
      </c>
      <c r="I402" s="161"/>
    </row>
    <row r="403" spans="1:9" ht="12.75">
      <c r="A403" s="180">
        <v>2823</v>
      </c>
      <c r="B403" s="176" t="s">
        <v>152</v>
      </c>
      <c r="C403" s="177">
        <v>2</v>
      </c>
      <c r="D403" s="176">
        <v>3</v>
      </c>
      <c r="E403" s="183" t="s">
        <v>739</v>
      </c>
      <c r="F403" s="186" t="s">
        <v>397</v>
      </c>
      <c r="G403" s="172">
        <f t="shared" si="11"/>
        <v>71054</v>
      </c>
      <c r="H403" s="161">
        <f>H405</f>
        <v>29554</v>
      </c>
      <c r="I403" s="161">
        <f>I406+I407+I408</f>
        <v>41500</v>
      </c>
    </row>
    <row r="404" spans="1:9" ht="16.5">
      <c r="A404" s="180"/>
      <c r="B404" s="176"/>
      <c r="C404" s="177"/>
      <c r="D404" s="176"/>
      <c r="E404" s="210" t="s">
        <v>964</v>
      </c>
      <c r="F404" s="184"/>
      <c r="G404" s="172"/>
      <c r="H404" s="161"/>
      <c r="I404" s="161"/>
    </row>
    <row r="405" spans="1:9" ht="25.5">
      <c r="A405" s="180"/>
      <c r="B405" s="176"/>
      <c r="C405" s="177"/>
      <c r="D405" s="176">
        <v>4511</v>
      </c>
      <c r="E405" s="185" t="s">
        <v>859</v>
      </c>
      <c r="F405" s="184"/>
      <c r="G405" s="172">
        <f>H405</f>
        <v>29554</v>
      </c>
      <c r="H405" s="161">
        <v>29554</v>
      </c>
      <c r="I405" s="161"/>
    </row>
    <row r="406" spans="1:9" ht="12.75">
      <c r="A406" s="180"/>
      <c r="B406" s="176"/>
      <c r="C406" s="177"/>
      <c r="D406" s="176">
        <v>5113</v>
      </c>
      <c r="E406" s="185" t="s">
        <v>923</v>
      </c>
      <c r="F406" s="184"/>
      <c r="G406" s="172">
        <f t="shared" si="11"/>
        <v>40000</v>
      </c>
      <c r="H406" s="161"/>
      <c r="I406" s="161">
        <v>40000</v>
      </c>
    </row>
    <row r="407" spans="1:9" ht="12.75">
      <c r="A407" s="180"/>
      <c r="B407" s="176"/>
      <c r="C407" s="177"/>
      <c r="D407" s="176">
        <v>5122</v>
      </c>
      <c r="E407" s="185" t="s">
        <v>926</v>
      </c>
      <c r="F407" s="184"/>
      <c r="G407" s="172">
        <f t="shared" si="11"/>
        <v>1000</v>
      </c>
      <c r="H407" s="161"/>
      <c r="I407" s="161">
        <v>1000</v>
      </c>
    </row>
    <row r="408" spans="1:9" ht="12.75">
      <c r="A408" s="180"/>
      <c r="B408" s="176"/>
      <c r="C408" s="177"/>
      <c r="D408" s="176">
        <v>5134</v>
      </c>
      <c r="E408" s="209" t="s">
        <v>932</v>
      </c>
      <c r="F408" s="184"/>
      <c r="G408" s="172">
        <f t="shared" si="11"/>
        <v>500</v>
      </c>
      <c r="H408" s="161"/>
      <c r="I408" s="161">
        <v>500</v>
      </c>
    </row>
    <row r="409" spans="1:9" ht="12.75">
      <c r="A409" s="180">
        <v>2824</v>
      </c>
      <c r="B409" s="176" t="s">
        <v>152</v>
      </c>
      <c r="C409" s="177">
        <v>2</v>
      </c>
      <c r="D409" s="176">
        <v>4</v>
      </c>
      <c r="E409" s="183" t="s">
        <v>740</v>
      </c>
      <c r="F409" s="186"/>
      <c r="G409" s="191">
        <f t="shared" si="11"/>
        <v>10200</v>
      </c>
      <c r="H409" s="191">
        <f>SUM(H411:H417)</f>
        <v>10200</v>
      </c>
      <c r="I409" s="191">
        <f>SUM(I411:I417)</f>
        <v>0</v>
      </c>
    </row>
    <row r="410" spans="1:9" ht="25.5">
      <c r="A410" s="180"/>
      <c r="B410" s="176"/>
      <c r="C410" s="177"/>
      <c r="D410" s="176"/>
      <c r="E410" s="183" t="s">
        <v>964</v>
      </c>
      <c r="F410" s="184"/>
      <c r="G410" s="172"/>
      <c r="H410" s="172"/>
      <c r="I410" s="161"/>
    </row>
    <row r="411" spans="1:9" ht="12.75">
      <c r="A411" s="180"/>
      <c r="B411" s="176"/>
      <c r="C411" s="177"/>
      <c r="D411" s="176">
        <v>4216</v>
      </c>
      <c r="E411" s="185" t="s">
        <v>817</v>
      </c>
      <c r="F411" s="184"/>
      <c r="G411" s="172">
        <f aca="true" t="shared" si="12" ref="G411:G417">SUM(H411:I411)</f>
        <v>3000</v>
      </c>
      <c r="H411" s="172">
        <v>3000</v>
      </c>
      <c r="I411" s="161"/>
    </row>
    <row r="412" spans="1:9" ht="12.75">
      <c r="A412" s="180"/>
      <c r="B412" s="176"/>
      <c r="C412" s="177"/>
      <c r="D412" s="176">
        <v>4217</v>
      </c>
      <c r="E412" s="185" t="s">
        <v>818</v>
      </c>
      <c r="F412" s="184"/>
      <c r="G412" s="172">
        <f t="shared" si="12"/>
        <v>200</v>
      </c>
      <c r="H412" s="172">
        <v>200</v>
      </c>
      <c r="I412" s="161"/>
    </row>
    <row r="413" spans="1:9" ht="12.75">
      <c r="A413" s="180"/>
      <c r="B413" s="176"/>
      <c r="C413" s="177"/>
      <c r="D413" s="176">
        <v>4237</v>
      </c>
      <c r="E413" s="185" t="s">
        <v>830</v>
      </c>
      <c r="F413" s="184"/>
      <c r="G413" s="172">
        <f t="shared" si="12"/>
        <v>2500</v>
      </c>
      <c r="H413" s="172">
        <v>2500</v>
      </c>
      <c r="I413" s="161"/>
    </row>
    <row r="414" spans="1:9" ht="12.75">
      <c r="A414" s="180"/>
      <c r="B414" s="176"/>
      <c r="C414" s="177"/>
      <c r="D414" s="176" t="s">
        <v>221</v>
      </c>
      <c r="E414" s="185" t="s">
        <v>1033</v>
      </c>
      <c r="F414" s="184"/>
      <c r="G414" s="172">
        <f t="shared" si="12"/>
        <v>500</v>
      </c>
      <c r="H414" s="172">
        <v>500</v>
      </c>
      <c r="I414" s="161"/>
    </row>
    <row r="415" spans="1:9" ht="12.75">
      <c r="A415" s="180"/>
      <c r="B415" s="176"/>
      <c r="C415" s="177"/>
      <c r="D415" s="176">
        <v>4239</v>
      </c>
      <c r="E415" s="185" t="s">
        <v>831</v>
      </c>
      <c r="F415" s="184"/>
      <c r="G415" s="172">
        <f t="shared" si="12"/>
        <v>3500</v>
      </c>
      <c r="H415" s="172">
        <v>3500</v>
      </c>
      <c r="I415" s="161"/>
    </row>
    <row r="416" spans="1:9" ht="12.75">
      <c r="A416" s="180"/>
      <c r="B416" s="176"/>
      <c r="C416" s="177"/>
      <c r="D416" s="176">
        <v>4261</v>
      </c>
      <c r="E416" s="185" t="s">
        <v>838</v>
      </c>
      <c r="F416" s="184"/>
      <c r="G416" s="172">
        <f t="shared" si="12"/>
        <v>0</v>
      </c>
      <c r="H416" s="172">
        <v>0</v>
      </c>
      <c r="I416" s="161"/>
    </row>
    <row r="417" spans="1:9" ht="12.75">
      <c r="A417" s="180"/>
      <c r="B417" s="176"/>
      <c r="C417" s="177"/>
      <c r="D417" s="176">
        <v>4269</v>
      </c>
      <c r="E417" s="185" t="s">
        <v>845</v>
      </c>
      <c r="F417" s="184"/>
      <c r="G417" s="172">
        <f t="shared" si="12"/>
        <v>500</v>
      </c>
      <c r="H417" s="172">
        <v>500</v>
      </c>
      <c r="I417" s="161"/>
    </row>
    <row r="418" spans="1:9" ht="12.75">
      <c r="A418" s="180">
        <v>2825</v>
      </c>
      <c r="B418" s="176" t="s">
        <v>152</v>
      </c>
      <c r="C418" s="177">
        <v>2</v>
      </c>
      <c r="D418" s="176">
        <v>5</v>
      </c>
      <c r="E418" s="183" t="s">
        <v>741</v>
      </c>
      <c r="F418" s="186"/>
      <c r="G418" s="172">
        <f>H418+I418</f>
        <v>0</v>
      </c>
      <c r="H418" s="161">
        <f>SUM(H420:H420)</f>
        <v>0</v>
      </c>
      <c r="I418" s="161">
        <f>SUM(I420:I420)</f>
        <v>0</v>
      </c>
    </row>
    <row r="419" spans="1:9" ht="25.5">
      <c r="A419" s="180"/>
      <c r="B419" s="176"/>
      <c r="C419" s="177"/>
      <c r="D419" s="176"/>
      <c r="E419" s="183" t="s">
        <v>964</v>
      </c>
      <c r="F419" s="184"/>
      <c r="G419" s="172"/>
      <c r="H419" s="161"/>
      <c r="I419" s="161"/>
    </row>
    <row r="420" spans="1:9" ht="12.75">
      <c r="A420" s="180"/>
      <c r="B420" s="176"/>
      <c r="C420" s="177"/>
      <c r="D420" s="176"/>
      <c r="E420" s="183" t="s">
        <v>124</v>
      </c>
      <c r="F420" s="184"/>
      <c r="G420" s="172">
        <f t="shared" si="11"/>
        <v>0</v>
      </c>
      <c r="H420" s="161"/>
      <c r="I420" s="161"/>
    </row>
    <row r="421" spans="1:9" ht="12.75">
      <c r="A421" s="180">
        <v>2826</v>
      </c>
      <c r="B421" s="176" t="s">
        <v>152</v>
      </c>
      <c r="C421" s="177">
        <v>2</v>
      </c>
      <c r="D421" s="176">
        <v>6</v>
      </c>
      <c r="E421" s="183" t="s">
        <v>742</v>
      </c>
      <c r="F421" s="186"/>
      <c r="G421" s="172">
        <f t="shared" si="11"/>
        <v>0</v>
      </c>
      <c r="H421" s="161">
        <f>SUM(H423:H423)</f>
        <v>0</v>
      </c>
      <c r="I421" s="161">
        <f>SUM(I423:I423)</f>
        <v>0</v>
      </c>
    </row>
    <row r="422" spans="1:9" ht="25.5">
      <c r="A422" s="180"/>
      <c r="B422" s="176"/>
      <c r="C422" s="177"/>
      <c r="D422" s="176"/>
      <c r="E422" s="183" t="s">
        <v>964</v>
      </c>
      <c r="F422" s="184"/>
      <c r="G422" s="172"/>
      <c r="H422" s="161"/>
      <c r="I422" s="161"/>
    </row>
    <row r="423" spans="1:9" ht="12.75">
      <c r="A423" s="180"/>
      <c r="B423" s="176"/>
      <c r="C423" s="177"/>
      <c r="D423" s="176"/>
      <c r="E423" s="183" t="s">
        <v>124</v>
      </c>
      <c r="F423" s="184"/>
      <c r="G423" s="172">
        <f t="shared" si="11"/>
        <v>0</v>
      </c>
      <c r="H423" s="161"/>
      <c r="I423" s="161"/>
    </row>
    <row r="424" spans="1:9" ht="25.5">
      <c r="A424" s="180">
        <v>2827</v>
      </c>
      <c r="B424" s="176" t="s">
        <v>152</v>
      </c>
      <c r="C424" s="177">
        <v>2</v>
      </c>
      <c r="D424" s="176">
        <v>7</v>
      </c>
      <c r="E424" s="183" t="s">
        <v>743</v>
      </c>
      <c r="F424" s="186"/>
      <c r="G424" s="172">
        <f t="shared" si="11"/>
        <v>0</v>
      </c>
      <c r="H424" s="172">
        <f>SUM(H426:H426)</f>
        <v>0</v>
      </c>
      <c r="I424" s="172">
        <f>SUM(I426:I426)</f>
        <v>0</v>
      </c>
    </row>
    <row r="425" spans="1:9" ht="25.5">
      <c r="A425" s="180"/>
      <c r="B425" s="176"/>
      <c r="C425" s="177"/>
      <c r="D425" s="176"/>
      <c r="E425" s="183" t="s">
        <v>964</v>
      </c>
      <c r="F425" s="184"/>
      <c r="G425" s="172"/>
      <c r="H425" s="161"/>
      <c r="I425" s="161"/>
    </row>
    <row r="426" spans="1:9" ht="12.75">
      <c r="A426" s="180"/>
      <c r="B426" s="176"/>
      <c r="C426" s="177"/>
      <c r="D426" s="176"/>
      <c r="E426" s="183" t="s">
        <v>124</v>
      </c>
      <c r="F426" s="184"/>
      <c r="G426" s="172">
        <f t="shared" si="11"/>
        <v>0</v>
      </c>
      <c r="H426" s="161"/>
      <c r="I426" s="161">
        <v>0</v>
      </c>
    </row>
    <row r="427" spans="1:9" ht="25.5">
      <c r="A427" s="180">
        <v>2830</v>
      </c>
      <c r="B427" s="176" t="s">
        <v>152</v>
      </c>
      <c r="C427" s="177">
        <v>3</v>
      </c>
      <c r="D427" s="176">
        <v>0</v>
      </c>
      <c r="E427" s="181" t="s">
        <v>744</v>
      </c>
      <c r="F427" s="192" t="s">
        <v>398</v>
      </c>
      <c r="G427" s="172">
        <f t="shared" si="11"/>
        <v>0</v>
      </c>
      <c r="H427" s="161">
        <f>SUM(H428,H431,H434)</f>
        <v>0</v>
      </c>
      <c r="I427" s="161">
        <f>SUM(I428,I431,I434)</f>
        <v>0</v>
      </c>
    </row>
    <row r="428" spans="1:9" ht="12.75">
      <c r="A428" s="180">
        <v>2831</v>
      </c>
      <c r="B428" s="176" t="s">
        <v>152</v>
      </c>
      <c r="C428" s="177">
        <v>3</v>
      </c>
      <c r="D428" s="176">
        <v>1</v>
      </c>
      <c r="E428" s="183" t="s">
        <v>745</v>
      </c>
      <c r="F428" s="192"/>
      <c r="G428" s="172">
        <f t="shared" si="11"/>
        <v>0</v>
      </c>
      <c r="H428" s="161">
        <f>SUM(H430:H430)</f>
        <v>0</v>
      </c>
      <c r="I428" s="161">
        <f>SUM(I430:I430)</f>
        <v>0</v>
      </c>
    </row>
    <row r="429" spans="1:9" ht="25.5">
      <c r="A429" s="180"/>
      <c r="B429" s="176"/>
      <c r="C429" s="177"/>
      <c r="D429" s="176"/>
      <c r="E429" s="183" t="s">
        <v>964</v>
      </c>
      <c r="F429" s="184"/>
      <c r="G429" s="172"/>
      <c r="H429" s="161"/>
      <c r="I429" s="161"/>
    </row>
    <row r="430" spans="1:9" ht="12.75">
      <c r="A430" s="180"/>
      <c r="B430" s="176"/>
      <c r="C430" s="177"/>
      <c r="D430" s="176"/>
      <c r="E430" s="183" t="s">
        <v>124</v>
      </c>
      <c r="F430" s="184"/>
      <c r="G430" s="172">
        <f t="shared" si="11"/>
        <v>0</v>
      </c>
      <c r="H430" s="161"/>
      <c r="I430" s="161"/>
    </row>
    <row r="431" spans="1:9" ht="12.75">
      <c r="A431" s="180">
        <v>2832</v>
      </c>
      <c r="B431" s="176" t="s">
        <v>152</v>
      </c>
      <c r="C431" s="177">
        <v>3</v>
      </c>
      <c r="D431" s="176">
        <v>2</v>
      </c>
      <c r="E431" s="183" t="s">
        <v>746</v>
      </c>
      <c r="F431" s="192"/>
      <c r="G431" s="172">
        <f t="shared" si="11"/>
        <v>0</v>
      </c>
      <c r="H431" s="161">
        <f>SUM(H433:H433)</f>
        <v>0</v>
      </c>
      <c r="I431" s="161">
        <f>SUM(I433:I433)</f>
        <v>0</v>
      </c>
    </row>
    <row r="432" spans="1:9" ht="25.5">
      <c r="A432" s="180"/>
      <c r="B432" s="176"/>
      <c r="C432" s="177"/>
      <c r="D432" s="176"/>
      <c r="E432" s="183" t="s">
        <v>964</v>
      </c>
      <c r="F432" s="184"/>
      <c r="G432" s="172"/>
      <c r="H432" s="161"/>
      <c r="I432" s="161"/>
    </row>
    <row r="433" spans="1:9" ht="12.75">
      <c r="A433" s="180"/>
      <c r="B433" s="176"/>
      <c r="C433" s="177"/>
      <c r="D433" s="176"/>
      <c r="E433" s="183" t="s">
        <v>124</v>
      </c>
      <c r="F433" s="184"/>
      <c r="G433" s="172">
        <f t="shared" si="11"/>
        <v>0</v>
      </c>
      <c r="H433" s="161"/>
      <c r="I433" s="161"/>
    </row>
    <row r="434" spans="1:9" ht="12.75">
      <c r="A434" s="180">
        <v>2833</v>
      </c>
      <c r="B434" s="176" t="s">
        <v>152</v>
      </c>
      <c r="C434" s="177">
        <v>3</v>
      </c>
      <c r="D434" s="176">
        <v>3</v>
      </c>
      <c r="E434" s="183" t="s">
        <v>747</v>
      </c>
      <c r="F434" s="186" t="s">
        <v>399</v>
      </c>
      <c r="G434" s="172">
        <f t="shared" si="11"/>
        <v>0</v>
      </c>
      <c r="H434" s="161">
        <f>SUM(H436:H436)</f>
        <v>0</v>
      </c>
      <c r="I434" s="161">
        <f>SUM(I436:I436)</f>
        <v>0</v>
      </c>
    </row>
    <row r="435" spans="1:9" ht="25.5">
      <c r="A435" s="180"/>
      <c r="B435" s="176"/>
      <c r="C435" s="177"/>
      <c r="D435" s="176"/>
      <c r="E435" s="183" t="s">
        <v>964</v>
      </c>
      <c r="F435" s="184"/>
      <c r="G435" s="172"/>
      <c r="H435" s="161"/>
      <c r="I435" s="161"/>
    </row>
    <row r="436" spans="1:9" ht="12.75">
      <c r="A436" s="180"/>
      <c r="B436" s="176"/>
      <c r="C436" s="177"/>
      <c r="D436" s="176"/>
      <c r="E436" s="183" t="s">
        <v>124</v>
      </c>
      <c r="F436" s="184"/>
      <c r="G436" s="172">
        <f t="shared" si="11"/>
        <v>0</v>
      </c>
      <c r="H436" s="161"/>
      <c r="I436" s="161"/>
    </row>
    <row r="437" spans="1:9" ht="12.75">
      <c r="A437" s="180">
        <v>2840</v>
      </c>
      <c r="B437" s="176" t="s">
        <v>152</v>
      </c>
      <c r="C437" s="177">
        <v>4</v>
      </c>
      <c r="D437" s="176">
        <v>0</v>
      </c>
      <c r="E437" s="181" t="s">
        <v>748</v>
      </c>
      <c r="F437" s="192" t="s">
        <v>400</v>
      </c>
      <c r="G437" s="172">
        <f t="shared" si="11"/>
        <v>900</v>
      </c>
      <c r="H437" s="172">
        <f>SUM(H438,H441,H444)</f>
        <v>900</v>
      </c>
      <c r="I437" s="172">
        <f>SUM(I438,I441,I444)</f>
        <v>0</v>
      </c>
    </row>
    <row r="438" spans="1:9" ht="12.75">
      <c r="A438" s="180">
        <v>2841</v>
      </c>
      <c r="B438" s="176" t="s">
        <v>152</v>
      </c>
      <c r="C438" s="177">
        <v>4</v>
      </c>
      <c r="D438" s="176">
        <v>1</v>
      </c>
      <c r="E438" s="183" t="s">
        <v>749</v>
      </c>
      <c r="F438" s="192"/>
      <c r="G438" s="172">
        <f t="shared" si="11"/>
        <v>0</v>
      </c>
      <c r="H438" s="161">
        <f>SUM(H440:H440)</f>
        <v>0</v>
      </c>
      <c r="I438" s="161">
        <f>SUM(I440:I440)</f>
        <v>0</v>
      </c>
    </row>
    <row r="439" spans="1:9" ht="25.5">
      <c r="A439" s="180"/>
      <c r="B439" s="176"/>
      <c r="C439" s="177"/>
      <c r="D439" s="176"/>
      <c r="E439" s="183" t="s">
        <v>964</v>
      </c>
      <c r="F439" s="184"/>
      <c r="G439" s="172"/>
      <c r="H439" s="161"/>
      <c r="I439" s="161"/>
    </row>
    <row r="440" spans="1:9" ht="12.75">
      <c r="A440" s="180"/>
      <c r="B440" s="176"/>
      <c r="C440" s="177"/>
      <c r="D440" s="176"/>
      <c r="E440" s="183" t="s">
        <v>124</v>
      </c>
      <c r="F440" s="184"/>
      <c r="G440" s="172">
        <f t="shared" si="11"/>
        <v>0</v>
      </c>
      <c r="H440" s="161"/>
      <c r="I440" s="161"/>
    </row>
    <row r="441" spans="1:9" ht="25.5">
      <c r="A441" s="180">
        <v>2842</v>
      </c>
      <c r="B441" s="176" t="s">
        <v>152</v>
      </c>
      <c r="C441" s="177">
        <v>4</v>
      </c>
      <c r="D441" s="176">
        <v>2</v>
      </c>
      <c r="E441" s="183" t="s">
        <v>750</v>
      </c>
      <c r="F441" s="192"/>
      <c r="G441" s="172">
        <f t="shared" si="11"/>
        <v>900</v>
      </c>
      <c r="H441" s="172">
        <f>SUM(H443:H443)</f>
        <v>900</v>
      </c>
      <c r="I441" s="172">
        <f>SUM(I443:I443)</f>
        <v>0</v>
      </c>
    </row>
    <row r="442" spans="1:9" ht="16.5">
      <c r="A442" s="180"/>
      <c r="B442" s="176"/>
      <c r="C442" s="177"/>
      <c r="D442" s="176"/>
      <c r="E442" s="210" t="s">
        <v>964</v>
      </c>
      <c r="F442" s="184"/>
      <c r="G442" s="172"/>
      <c r="H442" s="172"/>
      <c r="I442" s="172"/>
    </row>
    <row r="443" spans="1:9" ht="25.5">
      <c r="A443" s="180"/>
      <c r="B443" s="176"/>
      <c r="C443" s="177"/>
      <c r="D443" s="176">
        <v>4819</v>
      </c>
      <c r="E443" s="185" t="s">
        <v>900</v>
      </c>
      <c r="F443" s="184"/>
      <c r="G443" s="172">
        <f t="shared" si="11"/>
        <v>900</v>
      </c>
      <c r="H443" s="172">
        <v>900</v>
      </c>
      <c r="I443" s="172"/>
    </row>
    <row r="444" spans="1:9" ht="12.75">
      <c r="A444" s="180">
        <v>2843</v>
      </c>
      <c r="B444" s="176" t="s">
        <v>152</v>
      </c>
      <c r="C444" s="177">
        <v>4</v>
      </c>
      <c r="D444" s="176">
        <v>3</v>
      </c>
      <c r="E444" s="183" t="s">
        <v>751</v>
      </c>
      <c r="F444" s="186" t="s">
        <v>401</v>
      </c>
      <c r="G444" s="172">
        <f aca="true" t="shared" si="13" ref="G444:G504">SUM(H444:I444)</f>
        <v>0</v>
      </c>
      <c r="H444" s="161">
        <f>SUM(H446:H446)</f>
        <v>0</v>
      </c>
      <c r="I444" s="161">
        <f>SUM(I446:I446)</f>
        <v>0</v>
      </c>
    </row>
    <row r="445" spans="1:9" ht="25.5">
      <c r="A445" s="180"/>
      <c r="B445" s="176"/>
      <c r="C445" s="177"/>
      <c r="D445" s="176"/>
      <c r="E445" s="183" t="s">
        <v>964</v>
      </c>
      <c r="F445" s="184"/>
      <c r="G445" s="172"/>
      <c r="H445" s="161"/>
      <c r="I445" s="161"/>
    </row>
    <row r="446" spans="1:9" ht="12.75">
      <c r="A446" s="180"/>
      <c r="B446" s="176"/>
      <c r="C446" s="177"/>
      <c r="D446" s="176"/>
      <c r="E446" s="183" t="s">
        <v>124</v>
      </c>
      <c r="F446" s="184"/>
      <c r="G446" s="172">
        <f t="shared" si="13"/>
        <v>0</v>
      </c>
      <c r="H446" s="161"/>
      <c r="I446" s="161"/>
    </row>
    <row r="447" spans="1:9" ht="25.5">
      <c r="A447" s="180">
        <v>2850</v>
      </c>
      <c r="B447" s="176" t="s">
        <v>152</v>
      </c>
      <c r="C447" s="177">
        <v>5</v>
      </c>
      <c r="D447" s="176">
        <v>0</v>
      </c>
      <c r="E447" s="198" t="s">
        <v>752</v>
      </c>
      <c r="F447" s="192" t="s">
        <v>402</v>
      </c>
      <c r="G447" s="172">
        <f t="shared" si="13"/>
        <v>0</v>
      </c>
      <c r="H447" s="161">
        <f>SUM(H448)</f>
        <v>0</v>
      </c>
      <c r="I447" s="161">
        <f>SUM(I448)</f>
        <v>0</v>
      </c>
    </row>
    <row r="448" spans="1:9" ht="25.5">
      <c r="A448" s="180">
        <v>2851</v>
      </c>
      <c r="B448" s="176" t="s">
        <v>152</v>
      </c>
      <c r="C448" s="177">
        <v>5</v>
      </c>
      <c r="D448" s="176">
        <v>1</v>
      </c>
      <c r="E448" s="199" t="s">
        <v>753</v>
      </c>
      <c r="F448" s="186" t="s">
        <v>403</v>
      </c>
      <c r="G448" s="172">
        <f t="shared" si="13"/>
        <v>0</v>
      </c>
      <c r="H448" s="161">
        <f>SUM(H450:H450)</f>
        <v>0</v>
      </c>
      <c r="I448" s="161">
        <f>SUM(I450:I450)</f>
        <v>0</v>
      </c>
    </row>
    <row r="449" spans="1:9" ht="25.5">
      <c r="A449" s="180"/>
      <c r="B449" s="176"/>
      <c r="C449" s="177"/>
      <c r="D449" s="176"/>
      <c r="E449" s="183" t="s">
        <v>964</v>
      </c>
      <c r="F449" s="184"/>
      <c r="G449" s="172"/>
      <c r="H449" s="161"/>
      <c r="I449" s="161"/>
    </row>
    <row r="450" spans="1:9" ht="12.75">
      <c r="A450" s="180"/>
      <c r="B450" s="176"/>
      <c r="C450" s="177"/>
      <c r="D450" s="176"/>
      <c r="E450" s="183" t="s">
        <v>124</v>
      </c>
      <c r="F450" s="184"/>
      <c r="G450" s="172">
        <f t="shared" si="13"/>
        <v>0</v>
      </c>
      <c r="H450" s="161">
        <v>0</v>
      </c>
      <c r="I450" s="161">
        <v>0</v>
      </c>
    </row>
    <row r="451" spans="1:9" ht="25.5">
      <c r="A451" s="180">
        <v>2860</v>
      </c>
      <c r="B451" s="176" t="s">
        <v>152</v>
      </c>
      <c r="C451" s="177">
        <v>6</v>
      </c>
      <c r="D451" s="176">
        <v>0</v>
      </c>
      <c r="E451" s="198" t="s">
        <v>754</v>
      </c>
      <c r="F451" s="192" t="s">
        <v>42</v>
      </c>
      <c r="G451" s="172">
        <f t="shared" si="13"/>
        <v>0</v>
      </c>
      <c r="H451" s="161">
        <f>SUM(H452)</f>
        <v>0</v>
      </c>
      <c r="I451" s="161">
        <f>SUM(I452)</f>
        <v>0</v>
      </c>
    </row>
    <row r="452" spans="1:9" ht="12.75">
      <c r="A452" s="180">
        <v>2861</v>
      </c>
      <c r="B452" s="176" t="s">
        <v>152</v>
      </c>
      <c r="C452" s="177">
        <v>6</v>
      </c>
      <c r="D452" s="176">
        <v>1</v>
      </c>
      <c r="E452" s="199" t="s">
        <v>755</v>
      </c>
      <c r="F452" s="186" t="s">
        <v>43</v>
      </c>
      <c r="G452" s="172">
        <f t="shared" si="13"/>
        <v>0</v>
      </c>
      <c r="H452" s="161">
        <v>0</v>
      </c>
      <c r="I452" s="161">
        <f>SUM(I454:I454)</f>
        <v>0</v>
      </c>
    </row>
    <row r="453" spans="1:9" ht="25.5">
      <c r="A453" s="180"/>
      <c r="B453" s="176"/>
      <c r="C453" s="177"/>
      <c r="D453" s="176"/>
      <c r="E453" s="183" t="s">
        <v>964</v>
      </c>
      <c r="F453" s="184"/>
      <c r="G453" s="172"/>
      <c r="H453" s="161"/>
      <c r="I453" s="161"/>
    </row>
    <row r="454" spans="1:9" ht="12.75">
      <c r="A454" s="180"/>
      <c r="B454" s="176"/>
      <c r="C454" s="177"/>
      <c r="D454" s="176">
        <v>5112</v>
      </c>
      <c r="E454" s="185" t="s">
        <v>976</v>
      </c>
      <c r="F454" s="184"/>
      <c r="G454" s="172">
        <f t="shared" si="13"/>
        <v>0</v>
      </c>
      <c r="H454" s="161"/>
      <c r="I454" s="161">
        <v>0</v>
      </c>
    </row>
    <row r="455" spans="1:9" s="179" customFormat="1" ht="38.25">
      <c r="A455" s="222">
        <v>2900</v>
      </c>
      <c r="B455" s="219" t="s">
        <v>153</v>
      </c>
      <c r="C455" s="220">
        <v>0</v>
      </c>
      <c r="D455" s="219">
        <v>0</v>
      </c>
      <c r="E455" s="221" t="s">
        <v>974</v>
      </c>
      <c r="F455" s="170" t="s">
        <v>44</v>
      </c>
      <c r="G455" s="191">
        <f t="shared" si="13"/>
        <v>277065.1</v>
      </c>
      <c r="H455" s="191">
        <f>SUM(H456,H468,H476,H483,H490,H501,H505,H509)</f>
        <v>167238.1</v>
      </c>
      <c r="I455" s="191">
        <f>SUM(I456,I468,I476,I483,I490,I501,I505,I509)</f>
        <v>109827</v>
      </c>
    </row>
    <row r="456" spans="1:9" ht="25.5">
      <c r="A456" s="180">
        <v>2910</v>
      </c>
      <c r="B456" s="176" t="s">
        <v>153</v>
      </c>
      <c r="C456" s="177">
        <v>1</v>
      </c>
      <c r="D456" s="176">
        <v>0</v>
      </c>
      <c r="E456" s="181" t="s">
        <v>757</v>
      </c>
      <c r="F456" s="181" t="s">
        <v>45</v>
      </c>
      <c r="G456" s="172">
        <f t="shared" si="13"/>
        <v>255707.1</v>
      </c>
      <c r="H456" s="161">
        <f>SUM(H457,H465)</f>
        <v>146880.1</v>
      </c>
      <c r="I456" s="161">
        <f>SUM(I457,I465)</f>
        <v>108827</v>
      </c>
    </row>
    <row r="457" spans="1:9" ht="12.75">
      <c r="A457" s="180">
        <v>2911</v>
      </c>
      <c r="B457" s="176" t="s">
        <v>153</v>
      </c>
      <c r="C457" s="177">
        <v>1</v>
      </c>
      <c r="D457" s="176">
        <v>1</v>
      </c>
      <c r="E457" s="183" t="s">
        <v>758</v>
      </c>
      <c r="F457" s="186" t="s">
        <v>46</v>
      </c>
      <c r="G457" s="172">
        <f t="shared" si="13"/>
        <v>255707.1</v>
      </c>
      <c r="H457" s="172">
        <f>SUM(H458,H459)</f>
        <v>146880.1</v>
      </c>
      <c r="I457" s="161">
        <f>SUM(I459:I464)</f>
        <v>108827</v>
      </c>
    </row>
    <row r="458" spans="1:9" ht="25.5">
      <c r="A458" s="180"/>
      <c r="B458" s="176"/>
      <c r="C458" s="177"/>
      <c r="D458" s="176"/>
      <c r="E458" s="183" t="s">
        <v>964</v>
      </c>
      <c r="F458" s="184"/>
      <c r="G458" s="172"/>
      <c r="H458" s="161"/>
      <c r="I458" s="161"/>
    </row>
    <row r="459" spans="1:9" ht="25.5">
      <c r="A459" s="180"/>
      <c r="B459" s="176"/>
      <c r="C459" s="177"/>
      <c r="D459" s="176">
        <v>4511</v>
      </c>
      <c r="E459" s="185" t="s">
        <v>859</v>
      </c>
      <c r="F459" s="184"/>
      <c r="G459" s="172">
        <f t="shared" si="13"/>
        <v>146880.1</v>
      </c>
      <c r="H459" s="172">
        <v>146880.1</v>
      </c>
      <c r="I459" s="161"/>
    </row>
    <row r="460" spans="1:9" ht="12.75">
      <c r="A460" s="180"/>
      <c r="B460" s="176"/>
      <c r="C460" s="177"/>
      <c r="D460" s="176">
        <v>5113</v>
      </c>
      <c r="E460" s="209" t="s">
        <v>923</v>
      </c>
      <c r="F460" s="178"/>
      <c r="G460" s="172">
        <f t="shared" si="13"/>
        <v>100000</v>
      </c>
      <c r="H460" s="172">
        <v>0</v>
      </c>
      <c r="I460" s="172">
        <v>100000</v>
      </c>
    </row>
    <row r="461" spans="1:9" ht="12.75">
      <c r="A461" s="180"/>
      <c r="B461" s="176"/>
      <c r="C461" s="177"/>
      <c r="D461" s="176">
        <v>5122</v>
      </c>
      <c r="E461" s="185" t="s">
        <v>926</v>
      </c>
      <c r="F461" s="200"/>
      <c r="G461" s="172">
        <f t="shared" si="13"/>
        <v>6700</v>
      </c>
      <c r="H461" s="172">
        <v>0</v>
      </c>
      <c r="I461" s="172">
        <v>6700</v>
      </c>
    </row>
    <row r="462" spans="1:9" ht="12.75">
      <c r="A462" s="180"/>
      <c r="B462" s="176"/>
      <c r="C462" s="177"/>
      <c r="D462" s="176">
        <v>5129</v>
      </c>
      <c r="E462" s="185" t="s">
        <v>927</v>
      </c>
      <c r="F462" s="200"/>
      <c r="G462" s="172">
        <f t="shared" si="13"/>
        <v>2000</v>
      </c>
      <c r="H462" s="172"/>
      <c r="I462" s="172">
        <v>2000</v>
      </c>
    </row>
    <row r="463" spans="1:9" ht="12.75">
      <c r="A463" s="180"/>
      <c r="B463" s="176"/>
      <c r="C463" s="177"/>
      <c r="D463" s="176">
        <v>5134</v>
      </c>
      <c r="E463" s="185" t="s">
        <v>932</v>
      </c>
      <c r="F463" s="200"/>
      <c r="G463" s="172">
        <f>SUM(H463:I463)</f>
        <v>127</v>
      </c>
      <c r="H463" s="172"/>
      <c r="I463" s="172">
        <v>127</v>
      </c>
    </row>
    <row r="464" spans="1:9" ht="25.5">
      <c r="A464" s="180"/>
      <c r="B464" s="176"/>
      <c r="C464" s="177"/>
      <c r="D464" s="176">
        <v>5511</v>
      </c>
      <c r="E464" s="232" t="s">
        <v>1032</v>
      </c>
      <c r="F464" s="231"/>
      <c r="G464" s="190">
        <f>SUM(H464:I464)</f>
        <v>0</v>
      </c>
      <c r="H464" s="231"/>
      <c r="I464" s="190">
        <v>0</v>
      </c>
    </row>
    <row r="465" spans="1:9" ht="12.75">
      <c r="A465" s="180">
        <v>2912</v>
      </c>
      <c r="B465" s="176" t="s">
        <v>153</v>
      </c>
      <c r="C465" s="177">
        <v>1</v>
      </c>
      <c r="D465" s="176">
        <v>2</v>
      </c>
      <c r="E465" s="183" t="s">
        <v>759</v>
      </c>
      <c r="F465" s="186" t="s">
        <v>47</v>
      </c>
      <c r="G465" s="172">
        <f t="shared" si="13"/>
        <v>0</v>
      </c>
      <c r="H465" s="172">
        <f>SUM(H467:H467)</f>
        <v>0</v>
      </c>
      <c r="I465" s="172" t="s">
        <v>168</v>
      </c>
    </row>
    <row r="466" spans="1:9" ht="25.5">
      <c r="A466" s="180"/>
      <c r="B466" s="176"/>
      <c r="C466" s="177"/>
      <c r="D466" s="176"/>
      <c r="E466" s="183" t="s">
        <v>964</v>
      </c>
      <c r="F466" s="184"/>
      <c r="G466" s="172"/>
      <c r="H466" s="161"/>
      <c r="I466" s="161"/>
    </row>
    <row r="467" spans="1:9" ht="12.75">
      <c r="A467" s="180"/>
      <c r="B467" s="176"/>
      <c r="C467" s="177"/>
      <c r="D467" s="176"/>
      <c r="E467" s="183" t="s">
        <v>124</v>
      </c>
      <c r="F467" s="184"/>
      <c r="G467" s="172">
        <f t="shared" si="13"/>
        <v>0</v>
      </c>
      <c r="H467" s="161"/>
      <c r="I467" s="161"/>
    </row>
    <row r="468" spans="1:9" ht="12.75">
      <c r="A468" s="180">
        <v>2920</v>
      </c>
      <c r="B468" s="176" t="s">
        <v>153</v>
      </c>
      <c r="C468" s="177">
        <v>2</v>
      </c>
      <c r="D468" s="176">
        <v>0</v>
      </c>
      <c r="E468" s="201" t="s">
        <v>760</v>
      </c>
      <c r="F468" s="181" t="s">
        <v>48</v>
      </c>
      <c r="G468" s="172">
        <f t="shared" si="13"/>
        <v>0</v>
      </c>
      <c r="H468" s="172">
        <f>SUM(H469,H472)</f>
        <v>0</v>
      </c>
      <c r="I468" s="172">
        <f>SUM(I469,I472)</f>
        <v>0</v>
      </c>
    </row>
    <row r="469" spans="1:9" ht="12.75">
      <c r="A469" s="180">
        <v>2921</v>
      </c>
      <c r="B469" s="176" t="s">
        <v>153</v>
      </c>
      <c r="C469" s="177">
        <v>2</v>
      </c>
      <c r="D469" s="176">
        <v>1</v>
      </c>
      <c r="E469" s="202" t="s">
        <v>761</v>
      </c>
      <c r="F469" s="186" t="s">
        <v>49</v>
      </c>
      <c r="G469" s="172">
        <f t="shared" si="13"/>
        <v>0</v>
      </c>
      <c r="H469" s="172">
        <f>SUM(H471:H471)</f>
        <v>0</v>
      </c>
      <c r="I469" s="172">
        <f>SUM(I471:I471)</f>
        <v>0</v>
      </c>
    </row>
    <row r="470" spans="1:9" ht="25.5">
      <c r="A470" s="180"/>
      <c r="B470" s="176"/>
      <c r="C470" s="177"/>
      <c r="D470" s="176"/>
      <c r="E470" s="183" t="s">
        <v>964</v>
      </c>
      <c r="F470" s="184"/>
      <c r="G470" s="172">
        <f t="shared" si="13"/>
        <v>0</v>
      </c>
      <c r="H470" s="161"/>
      <c r="I470" s="161"/>
    </row>
    <row r="471" spans="1:9" ht="12.75">
      <c r="A471" s="180"/>
      <c r="B471" s="176"/>
      <c r="C471" s="177"/>
      <c r="D471" s="176"/>
      <c r="E471" s="183" t="s">
        <v>124</v>
      </c>
      <c r="F471" s="184"/>
      <c r="G471" s="172">
        <f t="shared" si="13"/>
        <v>0</v>
      </c>
      <c r="H471" s="161"/>
      <c r="I471" s="161"/>
    </row>
    <row r="472" spans="1:9" ht="12.75">
      <c r="A472" s="180">
        <v>2922</v>
      </c>
      <c r="B472" s="176" t="s">
        <v>153</v>
      </c>
      <c r="C472" s="177">
        <v>2</v>
      </c>
      <c r="D472" s="176">
        <v>2</v>
      </c>
      <c r="E472" s="202" t="s">
        <v>762</v>
      </c>
      <c r="F472" s="186" t="s">
        <v>50</v>
      </c>
      <c r="G472" s="172">
        <f t="shared" si="13"/>
        <v>0</v>
      </c>
      <c r="H472" s="172">
        <f>SUM(H475:H475)</f>
        <v>0</v>
      </c>
      <c r="I472" s="172">
        <f>I474+I475</f>
        <v>0</v>
      </c>
    </row>
    <row r="473" spans="1:9" ht="25.5">
      <c r="A473" s="180"/>
      <c r="B473" s="176"/>
      <c r="C473" s="177"/>
      <c r="D473" s="176"/>
      <c r="E473" s="183" t="s">
        <v>964</v>
      </c>
      <c r="F473" s="184"/>
      <c r="G473" s="172"/>
      <c r="H473" s="161"/>
      <c r="I473" s="161"/>
    </row>
    <row r="474" spans="1:9" ht="12.75">
      <c r="A474" s="180"/>
      <c r="B474" s="176"/>
      <c r="C474" s="177"/>
      <c r="D474" s="176">
        <v>5112</v>
      </c>
      <c r="E474" s="185" t="s">
        <v>976</v>
      </c>
      <c r="F474" s="184"/>
      <c r="G474" s="172">
        <f>SUM(H474:I474)</f>
        <v>0</v>
      </c>
      <c r="H474" s="161"/>
      <c r="I474" s="161">
        <v>0</v>
      </c>
    </row>
    <row r="475" spans="1:9" ht="12.75">
      <c r="A475" s="180"/>
      <c r="B475" s="176"/>
      <c r="C475" s="177"/>
      <c r="D475" s="176">
        <v>5134</v>
      </c>
      <c r="E475" s="185" t="s">
        <v>932</v>
      </c>
      <c r="F475" s="184"/>
      <c r="G475" s="172">
        <f>SUM(H475:I475)</f>
        <v>0</v>
      </c>
      <c r="H475" s="172">
        <v>0</v>
      </c>
      <c r="I475" s="172">
        <v>0</v>
      </c>
    </row>
    <row r="476" spans="1:9" ht="25.5">
      <c r="A476" s="180">
        <v>2930</v>
      </c>
      <c r="B476" s="176" t="s">
        <v>153</v>
      </c>
      <c r="C476" s="177">
        <v>3</v>
      </c>
      <c r="D476" s="176">
        <v>0</v>
      </c>
      <c r="E476" s="181" t="s">
        <v>763</v>
      </c>
      <c r="F476" s="181" t="s">
        <v>51</v>
      </c>
      <c r="G476" s="172">
        <f t="shared" si="13"/>
        <v>0</v>
      </c>
      <c r="H476" s="172">
        <f>SUM(H477,H480)</f>
        <v>0</v>
      </c>
      <c r="I476" s="172">
        <f>SUM(I477,I480)</f>
        <v>0</v>
      </c>
    </row>
    <row r="477" spans="1:9" ht="25.5">
      <c r="A477" s="180">
        <v>2931</v>
      </c>
      <c r="B477" s="176" t="s">
        <v>153</v>
      </c>
      <c r="C477" s="177">
        <v>3</v>
      </c>
      <c r="D477" s="176">
        <v>1</v>
      </c>
      <c r="E477" s="183" t="s">
        <v>764</v>
      </c>
      <c r="F477" s="186" t="s">
        <v>52</v>
      </c>
      <c r="G477" s="172">
        <f t="shared" si="13"/>
        <v>0</v>
      </c>
      <c r="H477" s="172">
        <f>SUM(H479:H479)</f>
        <v>0</v>
      </c>
      <c r="I477" s="172">
        <f>SUM(I479:I479)</f>
        <v>0</v>
      </c>
    </row>
    <row r="478" spans="1:9" ht="25.5">
      <c r="A478" s="180"/>
      <c r="B478" s="176"/>
      <c r="C478" s="177"/>
      <c r="D478" s="176"/>
      <c r="E478" s="183" t="s">
        <v>964</v>
      </c>
      <c r="F478" s="184"/>
      <c r="G478" s="172"/>
      <c r="H478" s="161"/>
      <c r="I478" s="161"/>
    </row>
    <row r="479" spans="1:9" ht="12.75">
      <c r="A479" s="180"/>
      <c r="B479" s="176"/>
      <c r="C479" s="177"/>
      <c r="D479" s="176"/>
      <c r="E479" s="183" t="s">
        <v>124</v>
      </c>
      <c r="F479" s="184"/>
      <c r="G479" s="172">
        <f t="shared" si="13"/>
        <v>0</v>
      </c>
      <c r="H479" s="161"/>
      <c r="I479" s="161"/>
    </row>
    <row r="480" spans="1:9" ht="12.75">
      <c r="A480" s="180">
        <v>2932</v>
      </c>
      <c r="B480" s="176" t="s">
        <v>153</v>
      </c>
      <c r="C480" s="177">
        <v>3</v>
      </c>
      <c r="D480" s="176">
        <v>2</v>
      </c>
      <c r="E480" s="183" t="s">
        <v>765</v>
      </c>
      <c r="F480" s="186"/>
      <c r="G480" s="172">
        <f t="shared" si="13"/>
        <v>0</v>
      </c>
      <c r="H480" s="161">
        <f>SUM(H482:H482)</f>
        <v>0</v>
      </c>
      <c r="I480" s="161">
        <f>SUM(I482:I482)</f>
        <v>0</v>
      </c>
    </row>
    <row r="481" spans="1:9" ht="25.5">
      <c r="A481" s="180"/>
      <c r="B481" s="176"/>
      <c r="C481" s="177"/>
      <c r="D481" s="176"/>
      <c r="E481" s="183" t="s">
        <v>964</v>
      </c>
      <c r="F481" s="184"/>
      <c r="G481" s="172"/>
      <c r="H481" s="161"/>
      <c r="I481" s="161"/>
    </row>
    <row r="482" spans="1:9" ht="12.75">
      <c r="A482" s="180"/>
      <c r="B482" s="176"/>
      <c r="C482" s="177"/>
      <c r="D482" s="176"/>
      <c r="E482" s="183" t="s">
        <v>124</v>
      </c>
      <c r="F482" s="184"/>
      <c r="G482" s="172">
        <f t="shared" si="13"/>
        <v>0</v>
      </c>
      <c r="H482" s="161"/>
      <c r="I482" s="161"/>
    </row>
    <row r="483" spans="1:9" ht="12.75">
      <c r="A483" s="180">
        <v>2940</v>
      </c>
      <c r="B483" s="176" t="s">
        <v>153</v>
      </c>
      <c r="C483" s="177">
        <v>4</v>
      </c>
      <c r="D483" s="176">
        <v>0</v>
      </c>
      <c r="E483" s="201" t="s">
        <v>766</v>
      </c>
      <c r="F483" s="181" t="s">
        <v>53</v>
      </c>
      <c r="G483" s="172">
        <f t="shared" si="13"/>
        <v>0</v>
      </c>
      <c r="H483" s="172">
        <f>SUM(H484,H487)</f>
        <v>0</v>
      </c>
      <c r="I483" s="172">
        <f>SUM(I484,I487)</f>
        <v>0</v>
      </c>
    </row>
    <row r="484" spans="1:9" ht="12.75">
      <c r="A484" s="180">
        <v>2941</v>
      </c>
      <c r="B484" s="176" t="s">
        <v>153</v>
      </c>
      <c r="C484" s="177">
        <v>4</v>
      </c>
      <c r="D484" s="176">
        <v>1</v>
      </c>
      <c r="E484" s="202" t="s">
        <v>767</v>
      </c>
      <c r="F484" s="186" t="s">
        <v>54</v>
      </c>
      <c r="G484" s="172">
        <f t="shared" si="13"/>
        <v>0</v>
      </c>
      <c r="H484" s="172">
        <f>SUM(H486:H486)</f>
        <v>0</v>
      </c>
      <c r="I484" s="172">
        <f>SUM(I486:I486)</f>
        <v>0</v>
      </c>
    </row>
    <row r="485" spans="1:9" ht="25.5">
      <c r="A485" s="180"/>
      <c r="B485" s="176"/>
      <c r="C485" s="177"/>
      <c r="D485" s="176"/>
      <c r="E485" s="183" t="s">
        <v>964</v>
      </c>
      <c r="F485" s="184"/>
      <c r="G485" s="172"/>
      <c r="H485" s="161"/>
      <c r="I485" s="161"/>
    </row>
    <row r="486" spans="1:9" ht="12.75">
      <c r="A486" s="180"/>
      <c r="B486" s="176"/>
      <c r="C486" s="177"/>
      <c r="E486" s="199"/>
      <c r="F486" s="184"/>
      <c r="G486" s="172">
        <f t="shared" si="13"/>
        <v>0</v>
      </c>
      <c r="H486" s="172">
        <v>0</v>
      </c>
      <c r="I486" s="161"/>
    </row>
    <row r="487" spans="1:9" ht="12.75">
      <c r="A487" s="180">
        <v>2942</v>
      </c>
      <c r="B487" s="176" t="s">
        <v>153</v>
      </c>
      <c r="C487" s="177">
        <v>4</v>
      </c>
      <c r="D487" s="176">
        <v>2</v>
      </c>
      <c r="E487" s="183" t="s">
        <v>768</v>
      </c>
      <c r="F487" s="186" t="s">
        <v>55</v>
      </c>
      <c r="G487" s="172">
        <f t="shared" si="13"/>
        <v>0</v>
      </c>
      <c r="H487" s="161">
        <f>SUM(H489:H489)</f>
        <v>0</v>
      </c>
      <c r="I487" s="161">
        <f>SUM(I489:I489)</f>
        <v>0</v>
      </c>
    </row>
    <row r="488" spans="1:9" ht="25.5">
      <c r="A488" s="180"/>
      <c r="B488" s="176"/>
      <c r="C488" s="177"/>
      <c r="D488" s="176"/>
      <c r="E488" s="183" t="s">
        <v>964</v>
      </c>
      <c r="F488" s="184"/>
      <c r="G488" s="172"/>
      <c r="H488" s="161"/>
      <c r="I488" s="161"/>
    </row>
    <row r="489" spans="1:9" ht="12.75">
      <c r="A489" s="180"/>
      <c r="B489" s="176"/>
      <c r="C489" s="177"/>
      <c r="D489" s="176"/>
      <c r="E489" s="183" t="s">
        <v>124</v>
      </c>
      <c r="F489" s="184"/>
      <c r="G489" s="172">
        <f t="shared" si="13"/>
        <v>0</v>
      </c>
      <c r="H489" s="161">
        <v>0</v>
      </c>
      <c r="I489" s="161">
        <v>0</v>
      </c>
    </row>
    <row r="490" spans="1:9" ht="12.75">
      <c r="A490" s="180">
        <v>2950</v>
      </c>
      <c r="B490" s="176" t="s">
        <v>153</v>
      </c>
      <c r="C490" s="177">
        <v>5</v>
      </c>
      <c r="D490" s="176">
        <v>0</v>
      </c>
      <c r="E490" s="181" t="s">
        <v>975</v>
      </c>
      <c r="F490" s="181" t="s">
        <v>56</v>
      </c>
      <c r="G490" s="172">
        <f t="shared" si="13"/>
        <v>21358</v>
      </c>
      <c r="H490" s="172">
        <f>SUM(H491,H498)</f>
        <v>20358</v>
      </c>
      <c r="I490" s="172">
        <f>SUM(I491,I498)</f>
        <v>1000</v>
      </c>
    </row>
    <row r="491" spans="1:9" ht="12.75">
      <c r="A491" s="180">
        <v>2951</v>
      </c>
      <c r="B491" s="176" t="s">
        <v>153</v>
      </c>
      <c r="C491" s="177">
        <v>5</v>
      </c>
      <c r="D491" s="176">
        <v>1</v>
      </c>
      <c r="E491" s="183" t="s">
        <v>770</v>
      </c>
      <c r="F491" s="181"/>
      <c r="G491" s="172">
        <f t="shared" si="13"/>
        <v>21358</v>
      </c>
      <c r="H491" s="172">
        <f>SUM(H492,H493)</f>
        <v>20358</v>
      </c>
      <c r="I491" s="172">
        <f>SUM(I493:I497,I492)</f>
        <v>1000</v>
      </c>
    </row>
    <row r="492" spans="1:9" ht="16.5">
      <c r="A492" s="180"/>
      <c r="B492" s="176"/>
      <c r="C492" s="177"/>
      <c r="D492" s="176"/>
      <c r="E492" s="210" t="s">
        <v>964</v>
      </c>
      <c r="F492" s="184"/>
      <c r="G492" s="172">
        <f t="shared" si="13"/>
        <v>0</v>
      </c>
      <c r="H492" s="161"/>
      <c r="I492" s="161"/>
    </row>
    <row r="493" spans="1:9" ht="25.5">
      <c r="A493" s="180"/>
      <c r="B493" s="176"/>
      <c r="C493" s="177"/>
      <c r="D493" s="176">
        <v>4511</v>
      </c>
      <c r="E493" s="185" t="s">
        <v>859</v>
      </c>
      <c r="F493" s="184"/>
      <c r="G493" s="172">
        <f t="shared" si="13"/>
        <v>20358</v>
      </c>
      <c r="H493" s="172">
        <v>20358</v>
      </c>
      <c r="I493" s="172"/>
    </row>
    <row r="494" spans="1:9" ht="12.75">
      <c r="A494" s="180"/>
      <c r="B494" s="176"/>
      <c r="C494" s="177"/>
      <c r="D494" s="176">
        <v>5112</v>
      </c>
      <c r="E494" s="185" t="s">
        <v>976</v>
      </c>
      <c r="F494" s="184"/>
      <c r="G494" s="172">
        <f t="shared" si="13"/>
        <v>0</v>
      </c>
      <c r="H494" s="172"/>
      <c r="I494" s="172">
        <v>0</v>
      </c>
    </row>
    <row r="495" spans="1:9" ht="12.75">
      <c r="A495" s="180"/>
      <c r="B495" s="176"/>
      <c r="C495" s="177"/>
      <c r="D495" s="176">
        <v>5113</v>
      </c>
      <c r="E495" s="185" t="s">
        <v>923</v>
      </c>
      <c r="F495" s="184"/>
      <c r="G495" s="172"/>
      <c r="H495" s="172"/>
      <c r="I495" s="172"/>
    </row>
    <row r="496" spans="1:9" ht="12.75">
      <c r="A496" s="180"/>
      <c r="B496" s="176"/>
      <c r="C496" s="177"/>
      <c r="D496" s="176">
        <v>5122</v>
      </c>
      <c r="E496" s="209" t="s">
        <v>926</v>
      </c>
      <c r="F496" s="184"/>
      <c r="G496" s="172">
        <f>SUM(H496:I496)</f>
        <v>500</v>
      </c>
      <c r="H496" s="172">
        <v>0</v>
      </c>
      <c r="I496" s="172">
        <v>500</v>
      </c>
    </row>
    <row r="497" spans="1:9" ht="12.75">
      <c r="A497" s="180"/>
      <c r="B497" s="176"/>
      <c r="C497" s="177"/>
      <c r="D497" s="176">
        <v>5129</v>
      </c>
      <c r="E497" s="185" t="s">
        <v>927</v>
      </c>
      <c r="F497" s="184"/>
      <c r="G497" s="172">
        <f t="shared" si="13"/>
        <v>500</v>
      </c>
      <c r="H497" s="172">
        <v>0</v>
      </c>
      <c r="I497" s="172">
        <v>500</v>
      </c>
    </row>
    <row r="498" spans="1:9" ht="12.75">
      <c r="A498" s="180">
        <v>2952</v>
      </c>
      <c r="B498" s="176" t="s">
        <v>153</v>
      </c>
      <c r="C498" s="177">
        <v>5</v>
      </c>
      <c r="D498" s="176">
        <v>2</v>
      </c>
      <c r="E498" s="183" t="s">
        <v>771</v>
      </c>
      <c r="F498" s="186" t="s">
        <v>57</v>
      </c>
      <c r="G498" s="172">
        <f t="shared" si="13"/>
        <v>0</v>
      </c>
      <c r="H498" s="172">
        <f>SUM(H500:H500)</f>
        <v>0</v>
      </c>
      <c r="I498" s="172">
        <f>SUM(I500:I500)</f>
        <v>0</v>
      </c>
    </row>
    <row r="499" spans="1:9" ht="25.5">
      <c r="A499" s="180"/>
      <c r="B499" s="176"/>
      <c r="C499" s="177"/>
      <c r="D499" s="176"/>
      <c r="E499" s="183" t="s">
        <v>964</v>
      </c>
      <c r="F499" s="184"/>
      <c r="G499" s="172"/>
      <c r="H499" s="161"/>
      <c r="I499" s="161"/>
    </row>
    <row r="500" spans="1:9" ht="12.75">
      <c r="A500" s="180"/>
      <c r="B500" s="176"/>
      <c r="C500" s="177"/>
      <c r="D500" s="176"/>
      <c r="E500" s="183" t="s">
        <v>124</v>
      </c>
      <c r="F500" s="184"/>
      <c r="G500" s="172">
        <f t="shared" si="13"/>
        <v>0</v>
      </c>
      <c r="H500" s="161"/>
      <c r="I500" s="161"/>
    </row>
    <row r="501" spans="1:9" ht="12.75">
      <c r="A501" s="180">
        <v>2960</v>
      </c>
      <c r="B501" s="176" t="s">
        <v>153</v>
      </c>
      <c r="C501" s="177">
        <v>6</v>
      </c>
      <c r="D501" s="176">
        <v>0</v>
      </c>
      <c r="E501" s="181" t="s">
        <v>772</v>
      </c>
      <c r="F501" s="181" t="s">
        <v>58</v>
      </c>
      <c r="G501" s="172">
        <f t="shared" si="13"/>
        <v>0</v>
      </c>
      <c r="H501" s="172">
        <f>SUM(H502)</f>
        <v>0</v>
      </c>
      <c r="I501" s="172">
        <f>SUM(I502)</f>
        <v>0</v>
      </c>
    </row>
    <row r="502" spans="1:9" ht="12.75">
      <c r="A502" s="180">
        <v>2961</v>
      </c>
      <c r="B502" s="176" t="s">
        <v>153</v>
      </c>
      <c r="C502" s="177">
        <v>6</v>
      </c>
      <c r="D502" s="176">
        <v>1</v>
      </c>
      <c r="E502" s="183" t="s">
        <v>773</v>
      </c>
      <c r="F502" s="186" t="s">
        <v>59</v>
      </c>
      <c r="G502" s="172">
        <f t="shared" si="13"/>
        <v>0</v>
      </c>
      <c r="H502" s="172">
        <f>SUM(H504:H504)</f>
        <v>0</v>
      </c>
      <c r="I502" s="172">
        <f>SUM(I504:I504)</f>
        <v>0</v>
      </c>
    </row>
    <row r="503" spans="1:9" ht="25.5">
      <c r="A503" s="180"/>
      <c r="B503" s="176"/>
      <c r="C503" s="177"/>
      <c r="D503" s="176"/>
      <c r="E503" s="183" t="s">
        <v>964</v>
      </c>
      <c r="F503" s="184"/>
      <c r="G503" s="172"/>
      <c r="H503" s="161"/>
      <c r="I503" s="161"/>
    </row>
    <row r="504" spans="1:9" ht="12.75">
      <c r="A504" s="180"/>
      <c r="B504" s="176"/>
      <c r="C504" s="177"/>
      <c r="D504" s="176"/>
      <c r="E504" s="183" t="s">
        <v>124</v>
      </c>
      <c r="F504" s="184"/>
      <c r="G504" s="172">
        <f t="shared" si="13"/>
        <v>0</v>
      </c>
      <c r="H504" s="161">
        <v>0</v>
      </c>
      <c r="I504" s="161">
        <v>0</v>
      </c>
    </row>
    <row r="505" spans="1:9" ht="25.5">
      <c r="A505" s="180">
        <v>2970</v>
      </c>
      <c r="B505" s="176" t="s">
        <v>153</v>
      </c>
      <c r="C505" s="177">
        <v>7</v>
      </c>
      <c r="D505" s="176">
        <v>0</v>
      </c>
      <c r="E505" s="181" t="s">
        <v>774</v>
      </c>
      <c r="F505" s="181" t="s">
        <v>60</v>
      </c>
      <c r="G505" s="172">
        <f aca="true" t="shared" si="14" ref="G505:G557">SUM(H505:I505)</f>
        <v>0</v>
      </c>
      <c r="H505" s="172">
        <f>SUM(H506)</f>
        <v>0</v>
      </c>
      <c r="I505" s="172">
        <f>SUM(I506)</f>
        <v>0</v>
      </c>
    </row>
    <row r="506" spans="1:9" ht="25.5">
      <c r="A506" s="180">
        <v>2971</v>
      </c>
      <c r="B506" s="176" t="s">
        <v>153</v>
      </c>
      <c r="C506" s="177">
        <v>7</v>
      </c>
      <c r="D506" s="176">
        <v>1</v>
      </c>
      <c r="E506" s="183" t="s">
        <v>775</v>
      </c>
      <c r="F506" s="186" t="s">
        <v>60</v>
      </c>
      <c r="G506" s="172">
        <f t="shared" si="14"/>
        <v>0</v>
      </c>
      <c r="H506" s="172">
        <f>SUM(H508:H508)</f>
        <v>0</v>
      </c>
      <c r="I506" s="172">
        <f>SUM(I508:I508)</f>
        <v>0</v>
      </c>
    </row>
    <row r="507" spans="1:9" ht="25.5">
      <c r="A507" s="180"/>
      <c r="B507" s="176"/>
      <c r="C507" s="177"/>
      <c r="D507" s="176"/>
      <c r="E507" s="183" t="s">
        <v>964</v>
      </c>
      <c r="F507" s="184"/>
      <c r="G507" s="172"/>
      <c r="H507" s="161"/>
      <c r="I507" s="161"/>
    </row>
    <row r="508" spans="1:9" ht="12.75">
      <c r="A508" s="180"/>
      <c r="B508" s="176"/>
      <c r="C508" s="177"/>
      <c r="D508" s="176"/>
      <c r="E508" s="183" t="s">
        <v>124</v>
      </c>
      <c r="F508" s="184"/>
      <c r="G508" s="172">
        <f t="shared" si="14"/>
        <v>0</v>
      </c>
      <c r="H508" s="161"/>
      <c r="I508" s="161"/>
    </row>
    <row r="509" spans="1:9" ht="12.75">
      <c r="A509" s="180">
        <v>2980</v>
      </c>
      <c r="B509" s="176" t="s">
        <v>153</v>
      </c>
      <c r="C509" s="177">
        <v>8</v>
      </c>
      <c r="D509" s="176">
        <v>0</v>
      </c>
      <c r="E509" s="181" t="s">
        <v>776</v>
      </c>
      <c r="F509" s="181" t="s">
        <v>61</v>
      </c>
      <c r="G509" s="172">
        <f t="shared" si="14"/>
        <v>0</v>
      </c>
      <c r="H509" s="161">
        <f>SUM(H510)</f>
        <v>0</v>
      </c>
      <c r="I509" s="161">
        <f>SUM(I510)</f>
        <v>0</v>
      </c>
    </row>
    <row r="510" spans="1:9" ht="12.75">
      <c r="A510" s="180">
        <v>2981</v>
      </c>
      <c r="B510" s="176" t="s">
        <v>153</v>
      </c>
      <c r="C510" s="177">
        <v>8</v>
      </c>
      <c r="D510" s="176">
        <v>1</v>
      </c>
      <c r="E510" s="183" t="s">
        <v>777</v>
      </c>
      <c r="F510" s="186" t="s">
        <v>62</v>
      </c>
      <c r="G510" s="172">
        <f t="shared" si="14"/>
        <v>0</v>
      </c>
      <c r="H510" s="161">
        <f>SUM(H512:H512)</f>
        <v>0</v>
      </c>
      <c r="I510" s="161">
        <f>SUM(I512:I512)</f>
        <v>0</v>
      </c>
    </row>
    <row r="511" spans="1:9" ht="25.5">
      <c r="A511" s="180"/>
      <c r="B511" s="176"/>
      <c r="C511" s="177"/>
      <c r="D511" s="176"/>
      <c r="E511" s="183" t="s">
        <v>964</v>
      </c>
      <c r="F511" s="184"/>
      <c r="G511" s="172"/>
      <c r="H511" s="161"/>
      <c r="I511" s="161"/>
    </row>
    <row r="512" spans="1:9" ht="12.75">
      <c r="A512" s="180"/>
      <c r="B512" s="176"/>
      <c r="C512" s="177"/>
      <c r="D512" s="176"/>
      <c r="E512" s="183" t="s">
        <v>124</v>
      </c>
      <c r="F512" s="184"/>
      <c r="G512" s="172">
        <f t="shared" si="14"/>
        <v>0</v>
      </c>
      <c r="H512" s="161">
        <v>0</v>
      </c>
      <c r="I512" s="161">
        <v>0</v>
      </c>
    </row>
    <row r="513" spans="1:9" s="179" customFormat="1" ht="38.25">
      <c r="A513" s="218">
        <v>3000</v>
      </c>
      <c r="B513" s="219" t="s">
        <v>154</v>
      </c>
      <c r="C513" s="220">
        <v>0</v>
      </c>
      <c r="D513" s="219">
        <v>0</v>
      </c>
      <c r="E513" s="221" t="s">
        <v>778</v>
      </c>
      <c r="F513" s="170" t="s">
        <v>63</v>
      </c>
      <c r="G513" s="191">
        <f t="shared" si="14"/>
        <v>10200</v>
      </c>
      <c r="H513" s="191">
        <f>SUM(H514,H521,H525,H527,H531,H535,H539,H544,H546)</f>
        <v>10200</v>
      </c>
      <c r="I513" s="172"/>
    </row>
    <row r="514" spans="1:9" ht="12.75">
      <c r="A514" s="180">
        <v>3010</v>
      </c>
      <c r="B514" s="176" t="s">
        <v>154</v>
      </c>
      <c r="C514" s="177">
        <v>1</v>
      </c>
      <c r="D514" s="176">
        <v>0</v>
      </c>
      <c r="E514" s="181" t="s">
        <v>779</v>
      </c>
      <c r="F514" s="181" t="s">
        <v>64</v>
      </c>
      <c r="G514" s="172">
        <f t="shared" si="14"/>
        <v>0</v>
      </c>
      <c r="H514" s="161">
        <f>SUM(H515,H518)</f>
        <v>0</v>
      </c>
      <c r="I514" s="161">
        <f>SUM(I515,I518)</f>
        <v>0</v>
      </c>
    </row>
    <row r="515" spans="1:9" ht="12.75">
      <c r="A515" s="180">
        <v>3011</v>
      </c>
      <c r="B515" s="176" t="s">
        <v>154</v>
      </c>
      <c r="C515" s="177">
        <v>1</v>
      </c>
      <c r="D515" s="176">
        <v>1</v>
      </c>
      <c r="E515" s="183" t="s">
        <v>780</v>
      </c>
      <c r="F515" s="186" t="s">
        <v>65</v>
      </c>
      <c r="G515" s="172">
        <f t="shared" si="14"/>
        <v>0</v>
      </c>
      <c r="H515" s="161">
        <f>SUM(H517:H517)</f>
        <v>0</v>
      </c>
      <c r="I515" s="161">
        <f>SUM(I517:I517)</f>
        <v>0</v>
      </c>
    </row>
    <row r="516" spans="1:9" ht="25.5">
      <c r="A516" s="180"/>
      <c r="B516" s="176"/>
      <c r="C516" s="177"/>
      <c r="D516" s="176"/>
      <c r="E516" s="183" t="s">
        <v>964</v>
      </c>
      <c r="F516" s="184"/>
      <c r="G516" s="172"/>
      <c r="H516" s="161"/>
      <c r="I516" s="161"/>
    </row>
    <row r="517" spans="1:9" ht="12.75">
      <c r="A517" s="180"/>
      <c r="B517" s="176"/>
      <c r="C517" s="177"/>
      <c r="D517" s="176"/>
      <c r="E517" s="183" t="s">
        <v>124</v>
      </c>
      <c r="F517" s="184"/>
      <c r="G517" s="172">
        <f t="shared" si="14"/>
        <v>0</v>
      </c>
      <c r="H517" s="161"/>
      <c r="I517" s="161"/>
    </row>
    <row r="518" spans="1:9" ht="12.75">
      <c r="A518" s="180">
        <v>3012</v>
      </c>
      <c r="B518" s="176" t="s">
        <v>154</v>
      </c>
      <c r="C518" s="177">
        <v>1</v>
      </c>
      <c r="D518" s="176">
        <v>2</v>
      </c>
      <c r="E518" s="183" t="s">
        <v>781</v>
      </c>
      <c r="F518" s="186" t="s">
        <v>66</v>
      </c>
      <c r="G518" s="172">
        <f t="shared" si="14"/>
        <v>0</v>
      </c>
      <c r="H518" s="161">
        <f>SUM(H520:H520)</f>
        <v>0</v>
      </c>
      <c r="I518" s="161">
        <f>SUM(I520:I520)</f>
        <v>0</v>
      </c>
    </row>
    <row r="519" spans="1:9" ht="25.5">
      <c r="A519" s="180"/>
      <c r="B519" s="176"/>
      <c r="C519" s="177"/>
      <c r="D519" s="176"/>
      <c r="E519" s="183" t="s">
        <v>964</v>
      </c>
      <c r="F519" s="184"/>
      <c r="G519" s="172"/>
      <c r="H519" s="161"/>
      <c r="I519" s="161"/>
    </row>
    <row r="520" spans="1:9" ht="12.75">
      <c r="A520" s="180"/>
      <c r="B520" s="176"/>
      <c r="C520" s="177"/>
      <c r="D520" s="176"/>
      <c r="E520" s="183" t="s">
        <v>124</v>
      </c>
      <c r="F520" s="184"/>
      <c r="G520" s="172">
        <f t="shared" si="14"/>
        <v>0</v>
      </c>
      <c r="H520" s="161"/>
      <c r="I520" s="161"/>
    </row>
    <row r="521" spans="1:9" ht="12.75">
      <c r="A521" s="180">
        <v>3020</v>
      </c>
      <c r="B521" s="176" t="s">
        <v>154</v>
      </c>
      <c r="C521" s="177">
        <v>2</v>
      </c>
      <c r="D521" s="176">
        <v>0</v>
      </c>
      <c r="E521" s="181" t="s">
        <v>782</v>
      </c>
      <c r="F521" s="181" t="s">
        <v>67</v>
      </c>
      <c r="G521" s="172">
        <f t="shared" si="14"/>
        <v>0</v>
      </c>
      <c r="H521" s="161">
        <f>SUM(H522)</f>
        <v>0</v>
      </c>
      <c r="I521" s="161">
        <f>SUM(I522)</f>
        <v>0</v>
      </c>
    </row>
    <row r="522" spans="1:9" ht="12.75">
      <c r="A522" s="180">
        <v>3021</v>
      </c>
      <c r="B522" s="176" t="s">
        <v>154</v>
      </c>
      <c r="C522" s="177">
        <v>2</v>
      </c>
      <c r="D522" s="176">
        <v>1</v>
      </c>
      <c r="E522" s="183" t="s">
        <v>783</v>
      </c>
      <c r="F522" s="186" t="s">
        <v>68</v>
      </c>
      <c r="G522" s="172">
        <f t="shared" si="14"/>
        <v>0</v>
      </c>
      <c r="H522" s="161">
        <f>SUM(H524:H524)</f>
        <v>0</v>
      </c>
      <c r="I522" s="161">
        <f>SUM(I524:I524)</f>
        <v>0</v>
      </c>
    </row>
    <row r="523" spans="1:9" ht="25.5">
      <c r="A523" s="180"/>
      <c r="B523" s="176"/>
      <c r="C523" s="177"/>
      <c r="D523" s="176"/>
      <c r="E523" s="183" t="s">
        <v>964</v>
      </c>
      <c r="F523" s="184"/>
      <c r="G523" s="172"/>
      <c r="H523" s="161"/>
      <c r="I523" s="161"/>
    </row>
    <row r="524" spans="1:9" ht="12.75">
      <c r="A524" s="180"/>
      <c r="B524" s="176"/>
      <c r="C524" s="177"/>
      <c r="D524" s="176"/>
      <c r="E524" s="183" t="s">
        <v>124</v>
      </c>
      <c r="F524" s="184"/>
      <c r="G524" s="172">
        <f t="shared" si="14"/>
        <v>0</v>
      </c>
      <c r="H524" s="161"/>
      <c r="I524" s="161"/>
    </row>
    <row r="525" spans="1:9" ht="12.75">
      <c r="A525" s="180">
        <v>3030</v>
      </c>
      <c r="B525" s="176" t="s">
        <v>154</v>
      </c>
      <c r="C525" s="177">
        <v>3</v>
      </c>
      <c r="D525" s="176">
        <v>0</v>
      </c>
      <c r="E525" s="181" t="s">
        <v>784</v>
      </c>
      <c r="F525" s="181" t="s">
        <v>69</v>
      </c>
      <c r="G525" s="172">
        <f t="shared" si="14"/>
        <v>0</v>
      </c>
      <c r="H525" s="161">
        <f>SUM(H526)</f>
        <v>0</v>
      </c>
      <c r="I525" s="161">
        <f>SUM(I526)</f>
        <v>0</v>
      </c>
    </row>
    <row r="526" spans="1:9" s="182" customFormat="1" ht="12.75">
      <c r="A526" s="180">
        <v>3031</v>
      </c>
      <c r="B526" s="176" t="s">
        <v>154</v>
      </c>
      <c r="C526" s="177">
        <v>3</v>
      </c>
      <c r="D526" s="176">
        <v>1</v>
      </c>
      <c r="E526" s="183" t="s">
        <v>785</v>
      </c>
      <c r="F526" s="181"/>
      <c r="G526" s="172">
        <f t="shared" si="14"/>
        <v>0</v>
      </c>
      <c r="H526" s="203"/>
      <c r="I526" s="203"/>
    </row>
    <row r="527" spans="1:9" ht="12.75">
      <c r="A527" s="180">
        <v>3040</v>
      </c>
      <c r="B527" s="176" t="s">
        <v>154</v>
      </c>
      <c r="C527" s="177">
        <v>4</v>
      </c>
      <c r="D527" s="176">
        <v>0</v>
      </c>
      <c r="E527" s="201" t="s">
        <v>786</v>
      </c>
      <c r="F527" s="181" t="s">
        <v>70</v>
      </c>
      <c r="G527" s="172">
        <f t="shared" si="14"/>
        <v>0</v>
      </c>
      <c r="H527" s="161">
        <f>SUM(H528)</f>
        <v>0</v>
      </c>
      <c r="I527" s="161">
        <f>SUM(I528)</f>
        <v>0</v>
      </c>
    </row>
    <row r="528" spans="1:9" ht="12.75">
      <c r="A528" s="180">
        <v>3041</v>
      </c>
      <c r="B528" s="176" t="s">
        <v>154</v>
      </c>
      <c r="C528" s="177">
        <v>4</v>
      </c>
      <c r="D528" s="176">
        <v>1</v>
      </c>
      <c r="E528" s="183" t="s">
        <v>787</v>
      </c>
      <c r="F528" s="186" t="s">
        <v>71</v>
      </c>
      <c r="G528" s="172">
        <f t="shared" si="14"/>
        <v>0</v>
      </c>
      <c r="H528" s="161">
        <f>SUM(H530:H530)</f>
        <v>0</v>
      </c>
      <c r="I528" s="161">
        <f>SUM(I530:I530)</f>
        <v>0</v>
      </c>
    </row>
    <row r="529" spans="1:9" ht="25.5">
      <c r="A529" s="180"/>
      <c r="B529" s="176"/>
      <c r="C529" s="177"/>
      <c r="D529" s="176"/>
      <c r="E529" s="183" t="s">
        <v>964</v>
      </c>
      <c r="F529" s="184"/>
      <c r="G529" s="172"/>
      <c r="H529" s="161"/>
      <c r="I529" s="161"/>
    </row>
    <row r="530" spans="1:9" ht="12.75">
      <c r="A530" s="180"/>
      <c r="B530" s="176"/>
      <c r="C530" s="177"/>
      <c r="D530" s="176"/>
      <c r="E530" s="183" t="s">
        <v>124</v>
      </c>
      <c r="F530" s="184"/>
      <c r="G530" s="172">
        <f t="shared" si="14"/>
        <v>0</v>
      </c>
      <c r="H530" s="161"/>
      <c r="I530" s="161"/>
    </row>
    <row r="531" spans="1:9" ht="12.75">
      <c r="A531" s="180">
        <v>3050</v>
      </c>
      <c r="B531" s="176" t="s">
        <v>154</v>
      </c>
      <c r="C531" s="177">
        <v>5</v>
      </c>
      <c r="D531" s="176">
        <v>0</v>
      </c>
      <c r="E531" s="181" t="s">
        <v>788</v>
      </c>
      <c r="F531" s="181" t="s">
        <v>72</v>
      </c>
      <c r="G531" s="172">
        <f t="shared" si="14"/>
        <v>0</v>
      </c>
      <c r="H531" s="161">
        <f>SUM(H532)</f>
        <v>0</v>
      </c>
      <c r="I531" s="161">
        <f>SUM(I532)</f>
        <v>0</v>
      </c>
    </row>
    <row r="532" spans="1:9" ht="12.75">
      <c r="A532" s="180">
        <v>3051</v>
      </c>
      <c r="B532" s="176" t="s">
        <v>154</v>
      </c>
      <c r="C532" s="177">
        <v>5</v>
      </c>
      <c r="D532" s="176">
        <v>1</v>
      </c>
      <c r="E532" s="183" t="s">
        <v>789</v>
      </c>
      <c r="F532" s="186" t="s">
        <v>72</v>
      </c>
      <c r="G532" s="172">
        <f t="shared" si="14"/>
        <v>0</v>
      </c>
      <c r="H532" s="161">
        <f>SUM(H534:H534)</f>
        <v>0</v>
      </c>
      <c r="I532" s="161">
        <f>SUM(I534:I534)</f>
        <v>0</v>
      </c>
    </row>
    <row r="533" spans="1:9" ht="25.5">
      <c r="A533" s="180"/>
      <c r="B533" s="176"/>
      <c r="C533" s="177"/>
      <c r="D533" s="176"/>
      <c r="E533" s="183" t="s">
        <v>964</v>
      </c>
      <c r="F533" s="184"/>
      <c r="G533" s="172"/>
      <c r="H533" s="161"/>
      <c r="I533" s="161"/>
    </row>
    <row r="534" spans="1:9" ht="12.75">
      <c r="A534" s="180"/>
      <c r="B534" s="176"/>
      <c r="C534" s="177"/>
      <c r="D534" s="176"/>
      <c r="E534" s="183" t="s">
        <v>124</v>
      </c>
      <c r="F534" s="184"/>
      <c r="G534" s="172">
        <f t="shared" si="14"/>
        <v>0</v>
      </c>
      <c r="H534" s="161"/>
      <c r="I534" s="161"/>
    </row>
    <row r="535" spans="1:9" ht="12.75">
      <c r="A535" s="180">
        <v>3060</v>
      </c>
      <c r="B535" s="176" t="s">
        <v>154</v>
      </c>
      <c r="C535" s="177">
        <v>6</v>
      </c>
      <c r="D535" s="176">
        <v>0</v>
      </c>
      <c r="E535" s="181" t="s">
        <v>790</v>
      </c>
      <c r="F535" s="181" t="s">
        <v>73</v>
      </c>
      <c r="G535" s="172">
        <f t="shared" si="14"/>
        <v>0</v>
      </c>
      <c r="H535" s="161">
        <f>SUM(H536)</f>
        <v>0</v>
      </c>
      <c r="I535" s="161">
        <f>SUM(I536)</f>
        <v>0</v>
      </c>
    </row>
    <row r="536" spans="1:9" ht="12.75">
      <c r="A536" s="180">
        <v>3061</v>
      </c>
      <c r="B536" s="176" t="s">
        <v>154</v>
      </c>
      <c r="C536" s="177">
        <v>6</v>
      </c>
      <c r="D536" s="176">
        <v>1</v>
      </c>
      <c r="E536" s="183" t="s">
        <v>791</v>
      </c>
      <c r="F536" s="186" t="s">
        <v>73</v>
      </c>
      <c r="G536" s="172">
        <f t="shared" si="14"/>
        <v>0</v>
      </c>
      <c r="H536" s="161">
        <f>SUM(H538:H538)</f>
        <v>0</v>
      </c>
      <c r="I536" s="161">
        <f>SUM(I538:I538)</f>
        <v>0</v>
      </c>
    </row>
    <row r="537" spans="1:9" ht="25.5">
      <c r="A537" s="180"/>
      <c r="B537" s="176"/>
      <c r="C537" s="177"/>
      <c r="D537" s="176"/>
      <c r="E537" s="183" t="s">
        <v>964</v>
      </c>
      <c r="F537" s="184"/>
      <c r="G537" s="172"/>
      <c r="H537" s="161"/>
      <c r="I537" s="161"/>
    </row>
    <row r="538" spans="1:9" ht="12.75">
      <c r="A538" s="180"/>
      <c r="B538" s="176"/>
      <c r="C538" s="177"/>
      <c r="D538" s="176"/>
      <c r="E538" s="183" t="s">
        <v>124</v>
      </c>
      <c r="F538" s="184"/>
      <c r="G538" s="172">
        <f t="shared" si="14"/>
        <v>0</v>
      </c>
      <c r="H538" s="161"/>
      <c r="I538" s="161"/>
    </row>
    <row r="539" spans="1:9" ht="25.5">
      <c r="A539" s="180">
        <v>3070</v>
      </c>
      <c r="B539" s="176" t="s">
        <v>154</v>
      </c>
      <c r="C539" s="177">
        <v>7</v>
      </c>
      <c r="D539" s="176">
        <v>0</v>
      </c>
      <c r="E539" s="181" t="s">
        <v>792</v>
      </c>
      <c r="F539" s="181" t="s">
        <v>74</v>
      </c>
      <c r="G539" s="172">
        <f t="shared" si="14"/>
        <v>10200</v>
      </c>
      <c r="H539" s="172">
        <f>SUM(H540)</f>
        <v>10200</v>
      </c>
      <c r="I539" s="161">
        <f>SUM(I540)</f>
        <v>0</v>
      </c>
    </row>
    <row r="540" spans="1:9" ht="25.5">
      <c r="A540" s="180">
        <v>3071</v>
      </c>
      <c r="B540" s="176" t="s">
        <v>154</v>
      </c>
      <c r="C540" s="177">
        <v>7</v>
      </c>
      <c r="D540" s="176">
        <v>1</v>
      </c>
      <c r="E540" s="183" t="s">
        <v>793</v>
      </c>
      <c r="F540" s="186" t="s">
        <v>75</v>
      </c>
      <c r="G540" s="172">
        <f t="shared" si="14"/>
        <v>10200</v>
      </c>
      <c r="H540" s="172">
        <f>SUM(H542:H543)</f>
        <v>10200</v>
      </c>
      <c r="I540" s="161">
        <f>SUM(I543:I543)</f>
        <v>0</v>
      </c>
    </row>
    <row r="541" spans="1:9" ht="16.5">
      <c r="A541" s="180"/>
      <c r="B541" s="176"/>
      <c r="C541" s="177"/>
      <c r="D541" s="176"/>
      <c r="E541" s="210" t="s">
        <v>964</v>
      </c>
      <c r="F541" s="184"/>
      <c r="G541" s="172"/>
      <c r="H541" s="172"/>
      <c r="I541" s="161"/>
    </row>
    <row r="542" spans="1:9" ht="12.75">
      <c r="A542" s="180"/>
      <c r="B542" s="176"/>
      <c r="C542" s="177"/>
      <c r="D542" s="176">
        <v>4727</v>
      </c>
      <c r="E542" s="185" t="s">
        <v>892</v>
      </c>
      <c r="F542" s="184"/>
      <c r="G542" s="172">
        <f>SUM(H542:I542)</f>
        <v>4200</v>
      </c>
      <c r="H542" s="172">
        <v>4200</v>
      </c>
      <c r="I542" s="161"/>
    </row>
    <row r="543" spans="1:9" ht="12.75">
      <c r="A543" s="180"/>
      <c r="B543" s="176"/>
      <c r="C543" s="177"/>
      <c r="D543" s="176">
        <v>4729</v>
      </c>
      <c r="E543" s="185" t="s">
        <v>894</v>
      </c>
      <c r="F543" s="184"/>
      <c r="G543" s="172">
        <f>SUM(H543:I543)</f>
        <v>6000</v>
      </c>
      <c r="H543" s="172">
        <v>6000</v>
      </c>
      <c r="I543" s="161"/>
    </row>
    <row r="544" spans="1:9" ht="25.5">
      <c r="A544" s="180">
        <v>3080</v>
      </c>
      <c r="B544" s="176" t="s">
        <v>154</v>
      </c>
      <c r="C544" s="177">
        <v>8</v>
      </c>
      <c r="D544" s="176">
        <v>0</v>
      </c>
      <c r="E544" s="181" t="s">
        <v>795</v>
      </c>
      <c r="F544" s="181" t="s">
        <v>76</v>
      </c>
      <c r="G544" s="172">
        <f t="shared" si="14"/>
        <v>0</v>
      </c>
      <c r="H544" s="161">
        <f>SUM(H545)</f>
        <v>0</v>
      </c>
      <c r="I544" s="161">
        <f>SUM(I545)</f>
        <v>0</v>
      </c>
    </row>
    <row r="545" spans="1:9" ht="25.5">
      <c r="A545" s="180">
        <v>3081</v>
      </c>
      <c r="B545" s="176" t="s">
        <v>154</v>
      </c>
      <c r="C545" s="177">
        <v>8</v>
      </c>
      <c r="D545" s="176">
        <v>1</v>
      </c>
      <c r="E545" s="183" t="s">
        <v>795</v>
      </c>
      <c r="F545" s="186" t="s">
        <v>77</v>
      </c>
      <c r="G545" s="172">
        <f t="shared" si="14"/>
        <v>0</v>
      </c>
      <c r="H545" s="161">
        <f>SUM(H546)</f>
        <v>0</v>
      </c>
      <c r="I545" s="161">
        <f>SUM(I546)</f>
        <v>0</v>
      </c>
    </row>
    <row r="546" spans="1:9" ht="25.5">
      <c r="A546" s="180">
        <v>3090</v>
      </c>
      <c r="B546" s="176" t="s">
        <v>154</v>
      </c>
      <c r="C546" s="175">
        <v>9</v>
      </c>
      <c r="D546" s="176">
        <v>0</v>
      </c>
      <c r="E546" s="181" t="s">
        <v>977</v>
      </c>
      <c r="F546" s="181" t="s">
        <v>78</v>
      </c>
      <c r="G546" s="172">
        <f t="shared" si="14"/>
        <v>0</v>
      </c>
      <c r="H546" s="161">
        <f>SUM(H547+H550)</f>
        <v>0</v>
      </c>
      <c r="I546" s="161">
        <f>SUM(I547+I550)</f>
        <v>0</v>
      </c>
    </row>
    <row r="547" spans="1:9" ht="12.75">
      <c r="A547" s="180">
        <v>3091</v>
      </c>
      <c r="B547" s="176" t="s">
        <v>154</v>
      </c>
      <c r="C547" s="175">
        <v>9</v>
      </c>
      <c r="D547" s="176">
        <v>1</v>
      </c>
      <c r="E547" s="183" t="s">
        <v>978</v>
      </c>
      <c r="F547" s="186" t="s">
        <v>79</v>
      </c>
      <c r="G547" s="172">
        <f t="shared" si="14"/>
        <v>0</v>
      </c>
      <c r="H547" s="161">
        <f>SUM(H549:H549)</f>
        <v>0</v>
      </c>
      <c r="I547" s="161">
        <f>SUM(I549:I549)</f>
        <v>0</v>
      </c>
    </row>
    <row r="548" spans="1:9" ht="25.5">
      <c r="A548" s="180"/>
      <c r="B548" s="176"/>
      <c r="C548" s="177"/>
      <c r="D548" s="176"/>
      <c r="E548" s="183" t="s">
        <v>964</v>
      </c>
      <c r="F548" s="184"/>
      <c r="G548" s="172"/>
      <c r="H548" s="161"/>
      <c r="I548" s="161"/>
    </row>
    <row r="549" spans="1:9" ht="12.75">
      <c r="A549" s="180"/>
      <c r="B549" s="176"/>
      <c r="C549" s="177"/>
      <c r="D549" s="176"/>
      <c r="E549" s="183" t="s">
        <v>124</v>
      </c>
      <c r="F549" s="184"/>
      <c r="G549" s="172">
        <f t="shared" si="14"/>
        <v>0</v>
      </c>
      <c r="H549" s="161"/>
      <c r="I549" s="161"/>
    </row>
    <row r="550" spans="1:9" ht="25.5">
      <c r="A550" s="180">
        <v>3092</v>
      </c>
      <c r="B550" s="176" t="s">
        <v>154</v>
      </c>
      <c r="C550" s="175">
        <v>9</v>
      </c>
      <c r="D550" s="176">
        <v>2</v>
      </c>
      <c r="E550" s="183" t="s">
        <v>979</v>
      </c>
      <c r="F550" s="186"/>
      <c r="G550" s="172">
        <f t="shared" si="14"/>
        <v>0</v>
      </c>
      <c r="H550" s="161">
        <f>SUM(H552:H552)</f>
        <v>0</v>
      </c>
      <c r="I550" s="161">
        <f>SUM(I552:I552)</f>
        <v>0</v>
      </c>
    </row>
    <row r="551" spans="1:9" ht="25.5">
      <c r="A551" s="180"/>
      <c r="B551" s="176"/>
      <c r="C551" s="177"/>
      <c r="D551" s="176"/>
      <c r="E551" s="183" t="s">
        <v>964</v>
      </c>
      <c r="F551" s="184"/>
      <c r="G551" s="172"/>
      <c r="H551" s="161"/>
      <c r="I551" s="161"/>
    </row>
    <row r="552" spans="1:9" ht="12.75">
      <c r="A552" s="180"/>
      <c r="B552" s="176"/>
      <c r="C552" s="177"/>
      <c r="D552" s="176"/>
      <c r="E552" s="183" t="s">
        <v>124</v>
      </c>
      <c r="F552" s="184"/>
      <c r="G552" s="172">
        <f t="shared" si="14"/>
        <v>0</v>
      </c>
      <c r="H552" s="161"/>
      <c r="I552" s="161"/>
    </row>
    <row r="553" spans="1:9" s="179" customFormat="1" ht="38.25">
      <c r="A553" s="175">
        <v>3100</v>
      </c>
      <c r="B553" s="176" t="s">
        <v>155</v>
      </c>
      <c r="C553" s="176">
        <v>0</v>
      </c>
      <c r="D553" s="176">
        <v>0</v>
      </c>
      <c r="E553" s="204" t="s">
        <v>980</v>
      </c>
      <c r="F553" s="170"/>
      <c r="G553" s="172">
        <f t="shared" si="14"/>
        <v>31970</v>
      </c>
      <c r="H553" s="172">
        <f>SUM(H554)</f>
        <v>31970</v>
      </c>
      <c r="I553" s="172">
        <f>SUM(I554)</f>
        <v>0</v>
      </c>
    </row>
    <row r="554" spans="1:9" ht="25.5">
      <c r="A554" s="180">
        <v>3110</v>
      </c>
      <c r="B554" s="205" t="s">
        <v>155</v>
      </c>
      <c r="C554" s="205">
        <v>1</v>
      </c>
      <c r="D554" s="205">
        <v>0</v>
      </c>
      <c r="E554" s="198" t="s">
        <v>797</v>
      </c>
      <c r="F554" s="186"/>
      <c r="G554" s="172">
        <f>SUM(H554:I554)</f>
        <v>31970</v>
      </c>
      <c r="H554" s="172">
        <f>SUM(H555)</f>
        <v>31970</v>
      </c>
      <c r="I554" s="161">
        <f>SUM(I555)</f>
        <v>0</v>
      </c>
    </row>
    <row r="555" spans="1:9" ht="12.75">
      <c r="A555" s="180">
        <v>3112</v>
      </c>
      <c r="B555" s="205" t="s">
        <v>155</v>
      </c>
      <c r="C555" s="205">
        <v>1</v>
      </c>
      <c r="D555" s="205">
        <v>2</v>
      </c>
      <c r="E555" s="199" t="s">
        <v>798</v>
      </c>
      <c r="F555" s="186"/>
      <c r="G555" s="172">
        <f t="shared" si="14"/>
        <v>31970</v>
      </c>
      <c r="H555" s="172">
        <f>SUM(H557:H557)</f>
        <v>31970</v>
      </c>
      <c r="I555" s="161">
        <f>SUM(I557:I557)</f>
        <v>0</v>
      </c>
    </row>
    <row r="556" spans="1:9" ht="16.5">
      <c r="A556" s="180"/>
      <c r="B556" s="176"/>
      <c r="C556" s="177"/>
      <c r="D556" s="176"/>
      <c r="E556" s="210" t="s">
        <v>964</v>
      </c>
      <c r="F556" s="184"/>
      <c r="G556" s="172"/>
      <c r="H556" s="172"/>
      <c r="I556" s="161"/>
    </row>
    <row r="557" spans="1:9" ht="12.75">
      <c r="A557" s="180"/>
      <c r="B557" s="176"/>
      <c r="C557" s="177"/>
      <c r="D557" s="176">
        <v>4891</v>
      </c>
      <c r="E557" s="139" t="s">
        <v>1027</v>
      </c>
      <c r="F557" s="184"/>
      <c r="G557" s="172">
        <f t="shared" si="14"/>
        <v>31970</v>
      </c>
      <c r="H557" s="172">
        <v>31970</v>
      </c>
      <c r="I557" s="161">
        <v>0</v>
      </c>
    </row>
    <row r="558" spans="2:3" ht="12.75">
      <c r="B558" s="206"/>
      <c r="C558" s="207"/>
    </row>
    <row r="559" ht="12.75">
      <c r="C559" s="207"/>
    </row>
    <row r="560" spans="3:5" ht="12.75">
      <c r="C560" s="207"/>
      <c r="E560" s="162"/>
    </row>
  </sheetData>
  <sheetProtection/>
  <autoFilter ref="A9:J557"/>
  <mergeCells count="13">
    <mergeCell ref="A4:I4"/>
    <mergeCell ref="G3:I3"/>
    <mergeCell ref="C7:C8"/>
    <mergeCell ref="D7:D8"/>
    <mergeCell ref="G2:I2"/>
    <mergeCell ref="H7:I7"/>
    <mergeCell ref="A1:I1"/>
    <mergeCell ref="H6:I6"/>
    <mergeCell ref="A7:A8"/>
    <mergeCell ref="E7:E8"/>
    <mergeCell ref="F7:F8"/>
    <mergeCell ref="G7:G8"/>
    <mergeCell ref="B7:B8"/>
  </mergeCells>
  <printOptions/>
  <pageMargins left="0.25" right="0.25" top="0.75" bottom="0.75" header="0.3" footer="0.3"/>
  <pageSetup firstPageNumber="23" useFirstPageNumber="1" horizontalDpi="600" verticalDpi="600" orientation="portrait" paperSize="9" scale="95" r:id="rId1"/>
  <headerFooter alignWithMargins="0">
    <oddFooter>&amp;CPage &amp;P&amp;RBudge-2024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6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7109375" style="294" customWidth="1"/>
    <col min="2" max="2" width="60.7109375" style="294" customWidth="1"/>
    <col min="3" max="3" width="13.421875" style="294" customWidth="1"/>
    <col min="4" max="4" width="10.28125" style="294" customWidth="1"/>
    <col min="5" max="5" width="11.28125" style="294" customWidth="1"/>
    <col min="6" max="6" width="15.140625" style="294" customWidth="1"/>
    <col min="7" max="7" width="13.00390625" style="294" customWidth="1"/>
    <col min="8" max="16384" width="9.140625" style="294" customWidth="1"/>
  </cols>
  <sheetData>
    <row r="1" spans="1:8" ht="23.25" customHeight="1">
      <c r="A1" s="292"/>
      <c r="B1" s="292"/>
      <c r="C1" s="292"/>
      <c r="D1" s="292"/>
      <c r="E1" s="522" t="s">
        <v>1045</v>
      </c>
      <c r="F1" s="522"/>
      <c r="G1" s="293"/>
      <c r="H1" s="293"/>
    </row>
    <row r="2" spans="1:8" ht="14.25" customHeight="1">
      <c r="A2" s="292"/>
      <c r="B2" s="292"/>
      <c r="C2" s="292"/>
      <c r="D2" s="292"/>
      <c r="E2" s="523" t="s">
        <v>1046</v>
      </c>
      <c r="F2" s="523"/>
      <c r="G2" s="523"/>
      <c r="H2" s="295"/>
    </row>
    <row r="3" spans="1:9" ht="15" customHeight="1">
      <c r="A3" s="292"/>
      <c r="B3" s="292"/>
      <c r="C3" s="292"/>
      <c r="D3" s="292"/>
      <c r="E3" s="523" t="s">
        <v>1047</v>
      </c>
      <c r="F3" s="523"/>
      <c r="G3" s="523"/>
      <c r="H3" s="295"/>
      <c r="I3" s="295"/>
    </row>
    <row r="4" spans="1:8" ht="10.5" customHeight="1">
      <c r="A4" s="292"/>
      <c r="B4" s="292"/>
      <c r="C4" s="292"/>
      <c r="D4" s="292"/>
      <c r="E4" s="296"/>
      <c r="F4" s="296"/>
      <c r="G4" s="296"/>
      <c r="H4" s="296"/>
    </row>
    <row r="5" spans="1:8" ht="15" customHeight="1">
      <c r="A5" s="292"/>
      <c r="B5" s="292"/>
      <c r="C5" s="292"/>
      <c r="D5" s="292"/>
      <c r="E5" s="294" t="s">
        <v>1048</v>
      </c>
      <c r="G5" s="296"/>
      <c r="H5" s="296"/>
    </row>
    <row r="6" spans="1:8" ht="18" customHeight="1">
      <c r="A6" s="292"/>
      <c r="B6" s="292"/>
      <c r="C6" s="292"/>
      <c r="D6" s="292"/>
      <c r="E6" s="524" t="s">
        <v>1049</v>
      </c>
      <c r="F6" s="524"/>
      <c r="G6" s="524"/>
      <c r="H6" s="297"/>
    </row>
    <row r="7" spans="1:7" ht="15.75" customHeight="1">
      <c r="A7" s="292"/>
      <c r="B7" s="292"/>
      <c r="C7" s="292"/>
      <c r="D7" s="292"/>
      <c r="E7" s="298" t="s">
        <v>1050</v>
      </c>
      <c r="F7" s="298" t="s">
        <v>1051</v>
      </c>
      <c r="G7" s="298" t="s">
        <v>1052</v>
      </c>
    </row>
    <row r="8" spans="1:7" ht="33" customHeight="1">
      <c r="A8" s="525" t="s">
        <v>1053</v>
      </c>
      <c r="B8" s="525"/>
      <c r="C8" s="525"/>
      <c r="D8" s="525"/>
      <c r="E8" s="525"/>
      <c r="F8" s="525"/>
      <c r="G8" s="525"/>
    </row>
    <row r="9" spans="1:7" ht="15" customHeight="1">
      <c r="A9" s="299"/>
      <c r="B9" s="299"/>
      <c r="C9" s="299"/>
      <c r="D9" s="300"/>
      <c r="E9" s="301"/>
      <c r="F9" s="526" t="s">
        <v>1054</v>
      </c>
      <c r="G9" s="526"/>
    </row>
    <row r="10" spans="1:7" s="305" customFormat="1" ht="23.25" customHeight="1">
      <c r="A10" s="302"/>
      <c r="B10" s="303" t="s">
        <v>1055</v>
      </c>
      <c r="C10" s="303"/>
      <c r="D10" s="304" t="s">
        <v>1056</v>
      </c>
      <c r="E10" s="304" t="s">
        <v>1057</v>
      </c>
      <c r="F10" s="304" t="s">
        <v>1058</v>
      </c>
      <c r="G10" s="304" t="s">
        <v>1059</v>
      </c>
    </row>
    <row r="11" spans="1:7" s="305" customFormat="1" ht="23.25" customHeight="1">
      <c r="A11" s="306" t="s">
        <v>121</v>
      </c>
      <c r="B11" s="307" t="s">
        <v>1060</v>
      </c>
      <c r="C11" s="307"/>
      <c r="D11" s="308">
        <f>D12+D20+D28+D41</f>
        <v>95000</v>
      </c>
      <c r="E11" s="308">
        <f>E12+E20+E28+E41</f>
        <v>190000</v>
      </c>
      <c r="F11" s="308">
        <f>F12+F20+F28+F41</f>
        <v>285000</v>
      </c>
      <c r="G11" s="308">
        <f>G12+G20+G28+G41</f>
        <v>380000</v>
      </c>
    </row>
    <row r="12" spans="1:7" s="305" customFormat="1" ht="24">
      <c r="A12" s="306" t="s">
        <v>1061</v>
      </c>
      <c r="B12" s="309" t="s">
        <v>523</v>
      </c>
      <c r="C12" s="310"/>
      <c r="D12" s="311">
        <f>G12/4</f>
        <v>3750</v>
      </c>
      <c r="E12" s="311">
        <f>G12/2</f>
        <v>7500</v>
      </c>
      <c r="F12" s="311">
        <f>G12/4*3</f>
        <v>11250</v>
      </c>
      <c r="G12" s="311">
        <f>SUM(G13:G19)</f>
        <v>15000</v>
      </c>
    </row>
    <row r="13" spans="1:7" s="305" customFormat="1" ht="12.75">
      <c r="A13" s="306"/>
      <c r="B13" s="312" t="s">
        <v>1062</v>
      </c>
      <c r="C13" s="313" t="s">
        <v>1063</v>
      </c>
      <c r="D13" s="314">
        <f aca="true" t="shared" si="0" ref="D13:D19">G13/4</f>
        <v>1250</v>
      </c>
      <c r="E13" s="314">
        <f aca="true" t="shared" si="1" ref="E13:E19">G13/2</f>
        <v>2500</v>
      </c>
      <c r="F13" s="314">
        <f aca="true" t="shared" si="2" ref="F13:F54">G13/4*3</f>
        <v>3750</v>
      </c>
      <c r="G13" s="314">
        <v>5000</v>
      </c>
    </row>
    <row r="14" spans="1:7" s="305" customFormat="1" ht="12.75">
      <c r="A14" s="306"/>
      <c r="B14" s="312" t="s">
        <v>1064</v>
      </c>
      <c r="C14" s="313" t="s">
        <v>1065</v>
      </c>
      <c r="D14" s="314">
        <f t="shared" si="0"/>
        <v>500</v>
      </c>
      <c r="E14" s="314">
        <f t="shared" si="1"/>
        <v>1000</v>
      </c>
      <c r="F14" s="314">
        <f t="shared" si="2"/>
        <v>1500</v>
      </c>
      <c r="G14" s="314">
        <v>2000</v>
      </c>
    </row>
    <row r="15" spans="1:7" s="305" customFormat="1" ht="12.75">
      <c r="A15" s="306"/>
      <c r="B15" s="312" t="s">
        <v>1066</v>
      </c>
      <c r="C15" s="313" t="s">
        <v>1067</v>
      </c>
      <c r="D15" s="314">
        <f t="shared" si="0"/>
        <v>375</v>
      </c>
      <c r="E15" s="314">
        <f t="shared" si="1"/>
        <v>750</v>
      </c>
      <c r="F15" s="314">
        <f t="shared" si="2"/>
        <v>1125</v>
      </c>
      <c r="G15" s="314">
        <v>1500</v>
      </c>
    </row>
    <row r="16" spans="1:7" s="305" customFormat="1" ht="12.75">
      <c r="A16" s="306"/>
      <c r="B16" s="312" t="s">
        <v>1068</v>
      </c>
      <c r="C16" s="313" t="s">
        <v>1069</v>
      </c>
      <c r="D16" s="314">
        <f t="shared" si="0"/>
        <v>375</v>
      </c>
      <c r="E16" s="314">
        <f t="shared" si="1"/>
        <v>750</v>
      </c>
      <c r="F16" s="314">
        <f t="shared" si="2"/>
        <v>1125</v>
      </c>
      <c r="G16" s="314">
        <v>1500</v>
      </c>
    </row>
    <row r="17" spans="1:7" s="305" customFormat="1" ht="12.75">
      <c r="A17" s="306"/>
      <c r="B17" s="312" t="s">
        <v>1070</v>
      </c>
      <c r="C17" s="313" t="s">
        <v>1071</v>
      </c>
      <c r="D17" s="314">
        <f t="shared" si="0"/>
        <v>375</v>
      </c>
      <c r="E17" s="314">
        <f t="shared" si="1"/>
        <v>750</v>
      </c>
      <c r="F17" s="314">
        <f t="shared" si="2"/>
        <v>1125</v>
      </c>
      <c r="G17" s="314">
        <v>1500</v>
      </c>
    </row>
    <row r="18" spans="1:7" s="305" customFormat="1" ht="12.75">
      <c r="A18" s="306"/>
      <c r="B18" s="312" t="s">
        <v>1072</v>
      </c>
      <c r="C18" s="313" t="s">
        <v>1073</v>
      </c>
      <c r="D18" s="314">
        <f t="shared" si="0"/>
        <v>500</v>
      </c>
      <c r="E18" s="314">
        <f t="shared" si="1"/>
        <v>1000</v>
      </c>
      <c r="F18" s="314">
        <f t="shared" si="2"/>
        <v>1500</v>
      </c>
      <c r="G18" s="314">
        <v>2000</v>
      </c>
    </row>
    <row r="19" spans="1:7" s="305" customFormat="1" ht="12.75">
      <c r="A19" s="306"/>
      <c r="B19" s="312" t="s">
        <v>1074</v>
      </c>
      <c r="C19" s="313" t="s">
        <v>1075</v>
      </c>
      <c r="D19" s="314">
        <f t="shared" si="0"/>
        <v>375</v>
      </c>
      <c r="E19" s="314">
        <f t="shared" si="1"/>
        <v>750</v>
      </c>
      <c r="F19" s="314">
        <f t="shared" si="2"/>
        <v>1125</v>
      </c>
      <c r="G19" s="314">
        <v>1500</v>
      </c>
    </row>
    <row r="20" spans="1:7" s="305" customFormat="1" ht="22.5" customHeight="1">
      <c r="A20" s="306" t="s">
        <v>1076</v>
      </c>
      <c r="B20" s="309" t="s">
        <v>483</v>
      </c>
      <c r="C20" s="315"/>
      <c r="D20" s="311">
        <f>G20/4</f>
        <v>6250</v>
      </c>
      <c r="E20" s="311">
        <f>G20/2</f>
        <v>12500</v>
      </c>
      <c r="F20" s="311">
        <f>G20/4*3</f>
        <v>18750</v>
      </c>
      <c r="G20" s="311">
        <f>SUM(G21:G27)</f>
        <v>25000</v>
      </c>
    </row>
    <row r="21" spans="1:7" s="305" customFormat="1" ht="16.5" customHeight="1">
      <c r="A21" s="306"/>
      <c r="B21" s="312" t="s">
        <v>1062</v>
      </c>
      <c r="C21" s="313" t="s">
        <v>1077</v>
      </c>
      <c r="D21" s="314">
        <f aca="true" t="shared" si="3" ref="D21:D54">G21/4</f>
        <v>750</v>
      </c>
      <c r="E21" s="314">
        <f aca="true" t="shared" si="4" ref="E21:E54">G21/2</f>
        <v>1500</v>
      </c>
      <c r="F21" s="314">
        <f t="shared" si="2"/>
        <v>2250</v>
      </c>
      <c r="G21" s="314">
        <v>3000</v>
      </c>
    </row>
    <row r="22" spans="1:7" s="305" customFormat="1" ht="16.5" customHeight="1">
      <c r="A22" s="306"/>
      <c r="B22" s="312" t="s">
        <v>1064</v>
      </c>
      <c r="C22" s="313" t="s">
        <v>1078</v>
      </c>
      <c r="D22" s="314">
        <f t="shared" si="3"/>
        <v>500</v>
      </c>
      <c r="E22" s="314">
        <f t="shared" si="4"/>
        <v>1000</v>
      </c>
      <c r="F22" s="314">
        <f t="shared" si="2"/>
        <v>1500</v>
      </c>
      <c r="G22" s="314">
        <v>2000</v>
      </c>
    </row>
    <row r="23" spans="1:7" s="305" customFormat="1" ht="15.75" customHeight="1">
      <c r="A23" s="306"/>
      <c r="B23" s="312" t="s">
        <v>1066</v>
      </c>
      <c r="C23" s="313" t="s">
        <v>1079</v>
      </c>
      <c r="D23" s="314">
        <f t="shared" si="3"/>
        <v>1000</v>
      </c>
      <c r="E23" s="314">
        <f t="shared" si="4"/>
        <v>2000</v>
      </c>
      <c r="F23" s="314">
        <f t="shared" si="2"/>
        <v>3000</v>
      </c>
      <c r="G23" s="314">
        <v>4000</v>
      </c>
    </row>
    <row r="24" spans="1:7" s="305" customFormat="1" ht="17.25" customHeight="1">
      <c r="A24" s="306"/>
      <c r="B24" s="312" t="s">
        <v>1068</v>
      </c>
      <c r="C24" s="313" t="s">
        <v>1080</v>
      </c>
      <c r="D24" s="314">
        <f t="shared" si="3"/>
        <v>1375</v>
      </c>
      <c r="E24" s="314">
        <f t="shared" si="4"/>
        <v>2750</v>
      </c>
      <c r="F24" s="314">
        <f t="shared" si="2"/>
        <v>4125</v>
      </c>
      <c r="G24" s="314">
        <v>5500</v>
      </c>
    </row>
    <row r="25" spans="1:7" s="305" customFormat="1" ht="16.5" customHeight="1">
      <c r="A25" s="306"/>
      <c r="B25" s="312" t="s">
        <v>1070</v>
      </c>
      <c r="C25" s="313" t="s">
        <v>1081</v>
      </c>
      <c r="D25" s="314">
        <f t="shared" si="3"/>
        <v>1125</v>
      </c>
      <c r="E25" s="314">
        <f t="shared" si="4"/>
        <v>2250</v>
      </c>
      <c r="F25" s="314">
        <f t="shared" si="2"/>
        <v>3375</v>
      </c>
      <c r="G25" s="314">
        <v>4500</v>
      </c>
    </row>
    <row r="26" spans="1:7" s="305" customFormat="1" ht="17.25" customHeight="1">
      <c r="A26" s="306"/>
      <c r="B26" s="312" t="s">
        <v>1072</v>
      </c>
      <c r="C26" s="313" t="s">
        <v>1082</v>
      </c>
      <c r="D26" s="314">
        <f t="shared" si="3"/>
        <v>1250</v>
      </c>
      <c r="E26" s="314">
        <f t="shared" si="4"/>
        <v>2500</v>
      </c>
      <c r="F26" s="314">
        <f t="shared" si="2"/>
        <v>3750</v>
      </c>
      <c r="G26" s="314">
        <v>5000</v>
      </c>
    </row>
    <row r="27" spans="1:7" s="305" customFormat="1" ht="17.25" customHeight="1">
      <c r="A27" s="306"/>
      <c r="B27" s="312" t="s">
        <v>1074</v>
      </c>
      <c r="C27" s="313" t="s">
        <v>1083</v>
      </c>
      <c r="D27" s="314">
        <f t="shared" si="3"/>
        <v>250</v>
      </c>
      <c r="E27" s="314">
        <f t="shared" si="4"/>
        <v>500</v>
      </c>
      <c r="F27" s="314">
        <f t="shared" si="2"/>
        <v>750</v>
      </c>
      <c r="G27" s="314">
        <v>1000</v>
      </c>
    </row>
    <row r="28" spans="1:7" s="305" customFormat="1" ht="25.5">
      <c r="A28" s="306" t="s">
        <v>1084</v>
      </c>
      <c r="B28" s="316" t="s">
        <v>1085</v>
      </c>
      <c r="C28" s="317"/>
      <c r="D28" s="311">
        <f t="shared" si="3"/>
        <v>72500</v>
      </c>
      <c r="E28" s="311">
        <f t="shared" si="4"/>
        <v>145000</v>
      </c>
      <c r="F28" s="311">
        <f t="shared" si="2"/>
        <v>217500</v>
      </c>
      <c r="G28" s="311">
        <f>SUM(G29:G40)</f>
        <v>290000</v>
      </c>
    </row>
    <row r="29" spans="1:7" s="305" customFormat="1" ht="12.75">
      <c r="A29" s="306"/>
      <c r="B29" s="318" t="s">
        <v>1062</v>
      </c>
      <c r="C29" s="313" t="s">
        <v>1086</v>
      </c>
      <c r="D29" s="314">
        <f t="shared" si="3"/>
        <v>47175</v>
      </c>
      <c r="E29" s="314">
        <f t="shared" si="4"/>
        <v>94350</v>
      </c>
      <c r="F29" s="314">
        <f t="shared" si="2"/>
        <v>141525</v>
      </c>
      <c r="G29" s="314">
        <v>188700</v>
      </c>
    </row>
    <row r="30" spans="1:7" s="305" customFormat="1" ht="12.75">
      <c r="A30" s="306"/>
      <c r="B30" s="312" t="s">
        <v>1064</v>
      </c>
      <c r="C30" s="313" t="s">
        <v>1087</v>
      </c>
      <c r="D30" s="314">
        <f t="shared" si="3"/>
        <v>15625</v>
      </c>
      <c r="E30" s="314">
        <f t="shared" si="4"/>
        <v>31250</v>
      </c>
      <c r="F30" s="314">
        <f t="shared" si="2"/>
        <v>46875</v>
      </c>
      <c r="G30" s="314">
        <v>62500</v>
      </c>
    </row>
    <row r="31" spans="1:7" s="305" customFormat="1" ht="12.75">
      <c r="A31" s="306"/>
      <c r="B31" s="312" t="s">
        <v>1088</v>
      </c>
      <c r="C31" s="313" t="s">
        <v>1089</v>
      </c>
      <c r="D31" s="314">
        <f t="shared" si="3"/>
        <v>312.5</v>
      </c>
      <c r="E31" s="314">
        <f t="shared" si="4"/>
        <v>625</v>
      </c>
      <c r="F31" s="314">
        <f t="shared" si="2"/>
        <v>937.5</v>
      </c>
      <c r="G31" s="314">
        <v>1250</v>
      </c>
    </row>
    <row r="32" spans="1:7" s="305" customFormat="1" ht="12.75">
      <c r="A32" s="306"/>
      <c r="B32" s="312" t="s">
        <v>1090</v>
      </c>
      <c r="C32" s="313" t="s">
        <v>1091</v>
      </c>
      <c r="D32" s="314">
        <f t="shared" si="3"/>
        <v>2075</v>
      </c>
      <c r="E32" s="314">
        <f t="shared" si="4"/>
        <v>4150</v>
      </c>
      <c r="F32" s="314">
        <f t="shared" si="2"/>
        <v>6225</v>
      </c>
      <c r="G32" s="314">
        <v>8300</v>
      </c>
    </row>
    <row r="33" spans="1:7" s="305" customFormat="1" ht="12.75">
      <c r="A33" s="306"/>
      <c r="B33" s="312" t="s">
        <v>1092</v>
      </c>
      <c r="C33" s="313" t="s">
        <v>1093</v>
      </c>
      <c r="D33" s="314">
        <f t="shared" si="3"/>
        <v>150</v>
      </c>
      <c r="E33" s="314">
        <f t="shared" si="4"/>
        <v>300</v>
      </c>
      <c r="F33" s="314">
        <f t="shared" si="2"/>
        <v>450</v>
      </c>
      <c r="G33" s="314">
        <v>600</v>
      </c>
    </row>
    <row r="34" spans="1:7" s="305" customFormat="1" ht="12.75">
      <c r="A34" s="306"/>
      <c r="B34" s="312" t="s">
        <v>1068</v>
      </c>
      <c r="C34" s="313" t="s">
        <v>1094</v>
      </c>
      <c r="D34" s="314">
        <f t="shared" si="3"/>
        <v>1400</v>
      </c>
      <c r="E34" s="314">
        <f t="shared" si="4"/>
        <v>2800</v>
      </c>
      <c r="F34" s="314">
        <f t="shared" si="2"/>
        <v>4200</v>
      </c>
      <c r="G34" s="314">
        <v>5600</v>
      </c>
    </row>
    <row r="35" spans="1:7" s="305" customFormat="1" ht="12.75">
      <c r="A35" s="306"/>
      <c r="B35" s="312" t="s">
        <v>1095</v>
      </c>
      <c r="C35" s="313" t="s">
        <v>1096</v>
      </c>
      <c r="D35" s="314">
        <f t="shared" si="3"/>
        <v>150</v>
      </c>
      <c r="E35" s="314">
        <f t="shared" si="4"/>
        <v>300</v>
      </c>
      <c r="F35" s="314">
        <f t="shared" si="2"/>
        <v>450</v>
      </c>
      <c r="G35" s="314">
        <v>600</v>
      </c>
    </row>
    <row r="36" spans="1:7" s="305" customFormat="1" ht="12.75">
      <c r="A36" s="306"/>
      <c r="B36" s="312" t="s">
        <v>1070</v>
      </c>
      <c r="C36" s="313" t="s">
        <v>1097</v>
      </c>
      <c r="D36" s="314">
        <f t="shared" si="3"/>
        <v>950</v>
      </c>
      <c r="E36" s="314">
        <f t="shared" si="4"/>
        <v>1900</v>
      </c>
      <c r="F36" s="314">
        <f t="shared" si="2"/>
        <v>2850</v>
      </c>
      <c r="G36" s="314">
        <v>3800</v>
      </c>
    </row>
    <row r="37" spans="1:7" s="305" customFormat="1" ht="12.75">
      <c r="A37" s="306"/>
      <c r="B37" s="312" t="s">
        <v>1098</v>
      </c>
      <c r="C37" s="313" t="s">
        <v>1099</v>
      </c>
      <c r="D37" s="314">
        <f t="shared" si="3"/>
        <v>1550</v>
      </c>
      <c r="E37" s="314">
        <f t="shared" si="4"/>
        <v>3100</v>
      </c>
      <c r="F37" s="314">
        <f t="shared" si="2"/>
        <v>4650</v>
      </c>
      <c r="G37" s="314">
        <v>6200</v>
      </c>
    </row>
    <row r="38" spans="1:7" s="305" customFormat="1" ht="12.75">
      <c r="A38" s="306"/>
      <c r="B38" s="312" t="s">
        <v>1072</v>
      </c>
      <c r="C38" s="313" t="s">
        <v>1100</v>
      </c>
      <c r="D38" s="314">
        <f t="shared" si="3"/>
        <v>2200</v>
      </c>
      <c r="E38" s="314">
        <f t="shared" si="4"/>
        <v>4400</v>
      </c>
      <c r="F38" s="314">
        <f t="shared" si="2"/>
        <v>6600</v>
      </c>
      <c r="G38" s="314">
        <v>8800</v>
      </c>
    </row>
    <row r="39" spans="1:7" s="305" customFormat="1" ht="12.75">
      <c r="A39" s="306"/>
      <c r="B39" s="312" t="s">
        <v>1101</v>
      </c>
      <c r="C39" s="313" t="s">
        <v>1102</v>
      </c>
      <c r="D39" s="314">
        <f t="shared" si="3"/>
        <v>437.5</v>
      </c>
      <c r="E39" s="314">
        <f t="shared" si="4"/>
        <v>875</v>
      </c>
      <c r="F39" s="314">
        <f t="shared" si="2"/>
        <v>1312.5</v>
      </c>
      <c r="G39" s="314">
        <v>1750</v>
      </c>
    </row>
    <row r="40" spans="1:7" s="305" customFormat="1" ht="12.75">
      <c r="A40" s="306"/>
      <c r="B40" s="312" t="s">
        <v>1074</v>
      </c>
      <c r="C40" s="313" t="s">
        <v>1103</v>
      </c>
      <c r="D40" s="314">
        <f t="shared" si="3"/>
        <v>475</v>
      </c>
      <c r="E40" s="314">
        <f t="shared" si="4"/>
        <v>950</v>
      </c>
      <c r="F40" s="314">
        <f t="shared" si="2"/>
        <v>1425</v>
      </c>
      <c r="G40" s="314">
        <v>1900</v>
      </c>
    </row>
    <row r="41" spans="1:7" s="305" customFormat="1" ht="24.75" customHeight="1">
      <c r="A41" s="306" t="s">
        <v>1104</v>
      </c>
      <c r="B41" s="319" t="s">
        <v>524</v>
      </c>
      <c r="C41" s="320"/>
      <c r="D41" s="311">
        <f t="shared" si="3"/>
        <v>12500</v>
      </c>
      <c r="E41" s="311">
        <f t="shared" si="4"/>
        <v>25000</v>
      </c>
      <c r="F41" s="311">
        <f t="shared" si="2"/>
        <v>37500</v>
      </c>
      <c r="G41" s="311">
        <f>SUM(G42:G54)</f>
        <v>50000</v>
      </c>
    </row>
    <row r="42" spans="1:7" s="305" customFormat="1" ht="12.75">
      <c r="A42" s="306"/>
      <c r="B42" s="318" t="s">
        <v>1062</v>
      </c>
      <c r="C42" s="313" t="s">
        <v>1105</v>
      </c>
      <c r="D42" s="314">
        <f t="shared" si="3"/>
        <v>4050</v>
      </c>
      <c r="E42" s="314">
        <f t="shared" si="4"/>
        <v>8100</v>
      </c>
      <c r="F42" s="314">
        <f t="shared" si="2"/>
        <v>12150</v>
      </c>
      <c r="G42" s="314">
        <v>16200</v>
      </c>
    </row>
    <row r="43" spans="1:7" s="305" customFormat="1" ht="12.75">
      <c r="A43" s="306"/>
      <c r="B43" s="312" t="s">
        <v>1064</v>
      </c>
      <c r="C43" s="313" t="s">
        <v>1106</v>
      </c>
      <c r="D43" s="314">
        <f t="shared" si="3"/>
        <v>200</v>
      </c>
      <c r="E43" s="314">
        <f t="shared" si="4"/>
        <v>400</v>
      </c>
      <c r="F43" s="314">
        <f t="shared" si="2"/>
        <v>600</v>
      </c>
      <c r="G43" s="314">
        <v>800</v>
      </c>
    </row>
    <row r="44" spans="1:7" s="305" customFormat="1" ht="12.75">
      <c r="A44" s="306"/>
      <c r="B44" s="312" t="s">
        <v>1088</v>
      </c>
      <c r="C44" s="313" t="s">
        <v>1107</v>
      </c>
      <c r="D44" s="314">
        <f t="shared" si="3"/>
        <v>125</v>
      </c>
      <c r="E44" s="314">
        <f t="shared" si="4"/>
        <v>250</v>
      </c>
      <c r="F44" s="314">
        <f t="shared" si="2"/>
        <v>375</v>
      </c>
      <c r="G44" s="314">
        <v>500</v>
      </c>
    </row>
    <row r="45" spans="1:7" s="305" customFormat="1" ht="12.75">
      <c r="A45" s="306"/>
      <c r="B45" s="312" t="s">
        <v>1090</v>
      </c>
      <c r="C45" s="313" t="s">
        <v>1108</v>
      </c>
      <c r="D45" s="314">
        <f t="shared" si="3"/>
        <v>3750</v>
      </c>
      <c r="E45" s="314">
        <f t="shared" si="4"/>
        <v>7500</v>
      </c>
      <c r="F45" s="314">
        <f t="shared" si="2"/>
        <v>11250</v>
      </c>
      <c r="G45" s="314">
        <v>15000</v>
      </c>
    </row>
    <row r="46" spans="1:7" s="305" customFormat="1" ht="12.75">
      <c r="A46" s="306"/>
      <c r="B46" s="312" t="s">
        <v>1092</v>
      </c>
      <c r="C46" s="313" t="s">
        <v>1109</v>
      </c>
      <c r="D46" s="314">
        <f t="shared" si="3"/>
        <v>1875</v>
      </c>
      <c r="E46" s="314">
        <f t="shared" si="4"/>
        <v>3750</v>
      </c>
      <c r="F46" s="314">
        <f t="shared" si="2"/>
        <v>5625</v>
      </c>
      <c r="G46" s="314">
        <v>7500</v>
      </c>
    </row>
    <row r="47" spans="1:7" s="305" customFormat="1" ht="12.75">
      <c r="A47" s="306"/>
      <c r="B47" s="312" t="s">
        <v>1068</v>
      </c>
      <c r="C47" s="313" t="s">
        <v>1110</v>
      </c>
      <c r="D47" s="314">
        <f t="shared" si="3"/>
        <v>17.25</v>
      </c>
      <c r="E47" s="314">
        <f t="shared" si="4"/>
        <v>34.5</v>
      </c>
      <c r="F47" s="314">
        <f t="shared" si="2"/>
        <v>51.75</v>
      </c>
      <c r="G47" s="314">
        <v>69</v>
      </c>
    </row>
    <row r="48" spans="1:7" s="305" customFormat="1" ht="12.75">
      <c r="A48" s="306"/>
      <c r="B48" s="312" t="s">
        <v>1095</v>
      </c>
      <c r="C48" s="313" t="s">
        <v>1111</v>
      </c>
      <c r="D48" s="314">
        <f t="shared" si="3"/>
        <v>1250</v>
      </c>
      <c r="E48" s="314">
        <f t="shared" si="4"/>
        <v>2500</v>
      </c>
      <c r="F48" s="314">
        <f t="shared" si="2"/>
        <v>3750</v>
      </c>
      <c r="G48" s="314">
        <v>5000</v>
      </c>
    </row>
    <row r="49" spans="1:7" s="305" customFormat="1" ht="12.75">
      <c r="A49" s="306"/>
      <c r="B49" s="312" t="s">
        <v>1070</v>
      </c>
      <c r="C49" s="313" t="s">
        <v>1112</v>
      </c>
      <c r="D49" s="314">
        <f t="shared" si="3"/>
        <v>2.75</v>
      </c>
      <c r="E49" s="314">
        <f t="shared" si="4"/>
        <v>5.5</v>
      </c>
      <c r="F49" s="314">
        <f t="shared" si="2"/>
        <v>8.25</v>
      </c>
      <c r="G49" s="314">
        <v>11</v>
      </c>
    </row>
    <row r="50" spans="1:7" s="305" customFormat="1" ht="12.75">
      <c r="A50" s="306"/>
      <c r="B50" s="312" t="s">
        <v>1072</v>
      </c>
      <c r="C50" s="313" t="s">
        <v>1113</v>
      </c>
      <c r="D50" s="314">
        <f t="shared" si="3"/>
        <v>750</v>
      </c>
      <c r="E50" s="314">
        <f t="shared" si="4"/>
        <v>1500</v>
      </c>
      <c r="F50" s="314">
        <f t="shared" si="2"/>
        <v>2250</v>
      </c>
      <c r="G50" s="314">
        <v>3000</v>
      </c>
    </row>
    <row r="51" spans="1:7" s="305" customFormat="1" ht="12.75">
      <c r="A51" s="306"/>
      <c r="B51" s="312" t="s">
        <v>1114</v>
      </c>
      <c r="C51" s="313" t="s">
        <v>1115</v>
      </c>
      <c r="D51" s="314">
        <f t="shared" si="3"/>
        <v>45</v>
      </c>
      <c r="E51" s="314">
        <f t="shared" si="4"/>
        <v>90</v>
      </c>
      <c r="F51" s="314">
        <f t="shared" si="2"/>
        <v>135</v>
      </c>
      <c r="G51" s="314">
        <v>180</v>
      </c>
    </row>
    <row r="52" spans="1:7" s="305" customFormat="1" ht="12.75">
      <c r="A52" s="306"/>
      <c r="B52" s="312" t="s">
        <v>1116</v>
      </c>
      <c r="C52" s="313" t="s">
        <v>1117</v>
      </c>
      <c r="D52" s="314">
        <f t="shared" si="3"/>
        <v>300</v>
      </c>
      <c r="E52" s="314">
        <f t="shared" si="4"/>
        <v>600</v>
      </c>
      <c r="F52" s="314">
        <f t="shared" si="2"/>
        <v>900</v>
      </c>
      <c r="G52" s="314">
        <v>1200</v>
      </c>
    </row>
    <row r="53" spans="1:7" s="305" customFormat="1" ht="12.75">
      <c r="A53" s="306"/>
      <c r="B53" s="312" t="s">
        <v>1101</v>
      </c>
      <c r="C53" s="313" t="s">
        <v>1118</v>
      </c>
      <c r="D53" s="314">
        <f t="shared" si="3"/>
        <v>10</v>
      </c>
      <c r="E53" s="314">
        <f t="shared" si="4"/>
        <v>20</v>
      </c>
      <c r="F53" s="314">
        <f t="shared" si="2"/>
        <v>30</v>
      </c>
      <c r="G53" s="314">
        <v>40</v>
      </c>
    </row>
    <row r="54" spans="1:7" s="305" customFormat="1" ht="24">
      <c r="A54" s="306"/>
      <c r="B54" s="312" t="s">
        <v>1074</v>
      </c>
      <c r="C54" s="321" t="s">
        <v>1119</v>
      </c>
      <c r="D54" s="314">
        <f t="shared" si="3"/>
        <v>125</v>
      </c>
      <c r="E54" s="314">
        <f t="shared" si="4"/>
        <v>250</v>
      </c>
      <c r="F54" s="314">
        <f t="shared" si="2"/>
        <v>375</v>
      </c>
      <c r="G54" s="314">
        <v>500</v>
      </c>
    </row>
    <row r="55" spans="1:7" s="305" customFormat="1" ht="12.75">
      <c r="A55" s="306" t="s">
        <v>122</v>
      </c>
      <c r="B55" s="322" t="s">
        <v>1120</v>
      </c>
      <c r="C55" s="323"/>
      <c r="D55" s="311">
        <f>G55/4</f>
        <v>12577.75</v>
      </c>
      <c r="E55" s="311">
        <f>G55/2</f>
        <v>25155.5</v>
      </c>
      <c r="F55" s="311">
        <f>G55/4*3</f>
        <v>37733.25</v>
      </c>
      <c r="G55" s="311">
        <f>G56+G63+G71+G75+G76+G78+G82+G84+G89+G91+G93+G97</f>
        <v>50311</v>
      </c>
    </row>
    <row r="56" spans="1:7" s="305" customFormat="1" ht="36">
      <c r="A56" s="306" t="s">
        <v>1121</v>
      </c>
      <c r="B56" s="324" t="s">
        <v>407</v>
      </c>
      <c r="C56" s="325"/>
      <c r="D56" s="314">
        <f aca="true" t="shared" si="5" ref="D56:D96">G56/4</f>
        <v>2500</v>
      </c>
      <c r="E56" s="314">
        <f aca="true" t="shared" si="6" ref="E56:E96">G56/2</f>
        <v>5000</v>
      </c>
      <c r="F56" s="314">
        <f aca="true" t="shared" si="7" ref="F56:F154">G56/4*3</f>
        <v>7500</v>
      </c>
      <c r="G56" s="311">
        <f>SUM(G57:G62)</f>
        <v>10000</v>
      </c>
    </row>
    <row r="57" spans="1:7" s="305" customFormat="1" ht="25.5">
      <c r="A57" s="306"/>
      <c r="B57" s="312" t="s">
        <v>1122</v>
      </c>
      <c r="C57" s="326" t="s">
        <v>1123</v>
      </c>
      <c r="D57" s="314">
        <f t="shared" si="5"/>
        <v>2350</v>
      </c>
      <c r="E57" s="314">
        <f t="shared" si="6"/>
        <v>4700</v>
      </c>
      <c r="F57" s="314">
        <f t="shared" si="7"/>
        <v>7050</v>
      </c>
      <c r="G57" s="314">
        <v>9400</v>
      </c>
    </row>
    <row r="58" spans="1:7" s="305" customFormat="1" ht="25.5">
      <c r="A58" s="306"/>
      <c r="B58" s="312" t="s">
        <v>1124</v>
      </c>
      <c r="C58" s="326" t="s">
        <v>1125</v>
      </c>
      <c r="D58" s="314">
        <f>G58/4</f>
        <v>25</v>
      </c>
      <c r="E58" s="314">
        <f>G58/2</f>
        <v>50</v>
      </c>
      <c r="F58" s="314">
        <f>G58/4*3</f>
        <v>75</v>
      </c>
      <c r="G58" s="314">
        <v>100</v>
      </c>
    </row>
    <row r="59" spans="1:7" s="305" customFormat="1" ht="25.5">
      <c r="A59" s="306"/>
      <c r="B59" s="312" t="s">
        <v>1126</v>
      </c>
      <c r="C59" s="326" t="s">
        <v>1127</v>
      </c>
      <c r="D59" s="314">
        <f>G59/4</f>
        <v>25</v>
      </c>
      <c r="E59" s="314">
        <f>G59/2</f>
        <v>50</v>
      </c>
      <c r="F59" s="314">
        <f>G59/4*3</f>
        <v>75</v>
      </c>
      <c r="G59" s="314">
        <v>100</v>
      </c>
    </row>
    <row r="60" spans="1:7" s="305" customFormat="1" ht="25.5">
      <c r="A60" s="306"/>
      <c r="B60" s="312" t="s">
        <v>1128</v>
      </c>
      <c r="C60" s="326" t="s">
        <v>1129</v>
      </c>
      <c r="D60" s="314">
        <f>G60/4</f>
        <v>25</v>
      </c>
      <c r="E60" s="314">
        <f>G60/2</f>
        <v>50</v>
      </c>
      <c r="F60" s="314">
        <f>G60/4*3</f>
        <v>75</v>
      </c>
      <c r="G60" s="314">
        <v>100</v>
      </c>
    </row>
    <row r="61" spans="1:7" s="305" customFormat="1" ht="25.5">
      <c r="A61" s="306"/>
      <c r="B61" s="312" t="s">
        <v>1130</v>
      </c>
      <c r="C61" s="326" t="s">
        <v>1131</v>
      </c>
      <c r="D61" s="314">
        <f>G61/4</f>
        <v>50</v>
      </c>
      <c r="E61" s="314">
        <f>G61/2</f>
        <v>100</v>
      </c>
      <c r="F61" s="314">
        <f>G61/4*3</f>
        <v>150</v>
      </c>
      <c r="G61" s="314">
        <v>200</v>
      </c>
    </row>
    <row r="62" spans="1:7" s="305" customFormat="1" ht="25.5">
      <c r="A62" s="306"/>
      <c r="B62" s="312" t="s">
        <v>1132</v>
      </c>
      <c r="C62" s="326" t="s">
        <v>1133</v>
      </c>
      <c r="D62" s="314">
        <f>G62/4</f>
        <v>25</v>
      </c>
      <c r="E62" s="314">
        <f>G62/2</f>
        <v>50</v>
      </c>
      <c r="F62" s="314">
        <f>G62/4*3</f>
        <v>75</v>
      </c>
      <c r="G62" s="314">
        <v>100</v>
      </c>
    </row>
    <row r="63" spans="1:7" s="305" customFormat="1" ht="24">
      <c r="A63" s="306" t="s">
        <v>1134</v>
      </c>
      <c r="B63" s="324" t="s">
        <v>413</v>
      </c>
      <c r="C63" s="325"/>
      <c r="D63" s="311">
        <f t="shared" si="5"/>
        <v>3232.5</v>
      </c>
      <c r="E63" s="311">
        <f t="shared" si="6"/>
        <v>6465</v>
      </c>
      <c r="F63" s="311">
        <f t="shared" si="7"/>
        <v>9697.5</v>
      </c>
      <c r="G63" s="311">
        <f>SUM(G64:G70)</f>
        <v>12930</v>
      </c>
    </row>
    <row r="64" spans="1:7" s="305" customFormat="1" ht="25.5">
      <c r="A64" s="306"/>
      <c r="B64" s="312" t="s">
        <v>1135</v>
      </c>
      <c r="C64" s="326" t="s">
        <v>1136</v>
      </c>
      <c r="D64" s="314">
        <f t="shared" si="5"/>
        <v>2825</v>
      </c>
      <c r="E64" s="314">
        <f t="shared" si="6"/>
        <v>5650</v>
      </c>
      <c r="F64" s="314">
        <f t="shared" si="7"/>
        <v>8475</v>
      </c>
      <c r="G64" s="314">
        <v>11300</v>
      </c>
    </row>
    <row r="65" spans="1:7" s="305" customFormat="1" ht="12.75">
      <c r="A65" s="306"/>
      <c r="B65" s="312" t="s">
        <v>1137</v>
      </c>
      <c r="C65" s="313" t="s">
        <v>1138</v>
      </c>
      <c r="D65" s="314"/>
      <c r="E65" s="314"/>
      <c r="F65" s="314"/>
      <c r="G65" s="314"/>
    </row>
    <row r="66" spans="1:7" s="305" customFormat="1" ht="12.75">
      <c r="A66" s="306"/>
      <c r="B66" s="312" t="s">
        <v>1124</v>
      </c>
      <c r="C66" s="313" t="s">
        <v>1139</v>
      </c>
      <c r="D66" s="314">
        <f t="shared" si="5"/>
        <v>36</v>
      </c>
      <c r="E66" s="314">
        <f t="shared" si="6"/>
        <v>72</v>
      </c>
      <c r="F66" s="314">
        <f t="shared" si="7"/>
        <v>108</v>
      </c>
      <c r="G66" s="314">
        <v>144</v>
      </c>
    </row>
    <row r="67" spans="1:7" s="305" customFormat="1" ht="12.75">
      <c r="A67" s="306"/>
      <c r="B67" s="312" t="s">
        <v>1126</v>
      </c>
      <c r="C67" s="313" t="s">
        <v>1140</v>
      </c>
      <c r="D67" s="314">
        <f t="shared" si="5"/>
        <v>25.5</v>
      </c>
      <c r="E67" s="314">
        <f t="shared" si="6"/>
        <v>51</v>
      </c>
      <c r="F67" s="314">
        <f t="shared" si="7"/>
        <v>76.5</v>
      </c>
      <c r="G67" s="314">
        <v>102</v>
      </c>
    </row>
    <row r="68" spans="1:7" s="305" customFormat="1" ht="12.75">
      <c r="A68" s="306"/>
      <c r="B68" s="312" t="s">
        <v>1128</v>
      </c>
      <c r="C68" s="313" t="s">
        <v>1141</v>
      </c>
      <c r="D68" s="314">
        <f t="shared" si="5"/>
        <v>80</v>
      </c>
      <c r="E68" s="314">
        <f t="shared" si="6"/>
        <v>160</v>
      </c>
      <c r="F68" s="314">
        <f t="shared" si="7"/>
        <v>240</v>
      </c>
      <c r="G68" s="314">
        <v>320</v>
      </c>
    </row>
    <row r="69" spans="1:7" s="305" customFormat="1" ht="12.75">
      <c r="A69" s="306"/>
      <c r="B69" s="312" t="s">
        <v>1130</v>
      </c>
      <c r="C69" s="313" t="s">
        <v>1142</v>
      </c>
      <c r="D69" s="314">
        <f t="shared" si="5"/>
        <v>148</v>
      </c>
      <c r="E69" s="314">
        <f t="shared" si="6"/>
        <v>296</v>
      </c>
      <c r="F69" s="314">
        <f t="shared" si="7"/>
        <v>444</v>
      </c>
      <c r="G69" s="314">
        <v>592</v>
      </c>
    </row>
    <row r="70" spans="1:7" s="305" customFormat="1" ht="25.5">
      <c r="A70" s="306"/>
      <c r="B70" s="312" t="s">
        <v>1132</v>
      </c>
      <c r="C70" s="326" t="s">
        <v>1143</v>
      </c>
      <c r="D70" s="314">
        <f t="shared" si="5"/>
        <v>118</v>
      </c>
      <c r="E70" s="314">
        <f t="shared" si="6"/>
        <v>236</v>
      </c>
      <c r="F70" s="314">
        <f t="shared" si="7"/>
        <v>354</v>
      </c>
      <c r="G70" s="314">
        <v>472</v>
      </c>
    </row>
    <row r="71" spans="1:7" s="305" customFormat="1" ht="60">
      <c r="A71" s="306" t="s">
        <v>1144</v>
      </c>
      <c r="B71" s="324" t="s">
        <v>410</v>
      </c>
      <c r="C71" s="325"/>
      <c r="D71" s="311">
        <f t="shared" si="5"/>
        <v>330</v>
      </c>
      <c r="E71" s="311">
        <f t="shared" si="6"/>
        <v>660</v>
      </c>
      <c r="F71" s="311">
        <f t="shared" si="7"/>
        <v>990</v>
      </c>
      <c r="G71" s="311">
        <f>SUM(G72:G74)</f>
        <v>1320</v>
      </c>
    </row>
    <row r="72" spans="1:7" s="305" customFormat="1" ht="25.5">
      <c r="A72" s="306"/>
      <c r="B72" s="312" t="s">
        <v>1145</v>
      </c>
      <c r="C72" s="326" t="s">
        <v>1146</v>
      </c>
      <c r="D72" s="314">
        <f t="shared" si="5"/>
        <v>230</v>
      </c>
      <c r="E72" s="314">
        <f t="shared" si="6"/>
        <v>460</v>
      </c>
      <c r="F72" s="314">
        <f t="shared" si="7"/>
        <v>690</v>
      </c>
      <c r="G72" s="314">
        <v>920</v>
      </c>
    </row>
    <row r="73" spans="1:7" s="305" customFormat="1" ht="25.5">
      <c r="A73" s="306"/>
      <c r="B73" s="312" t="s">
        <v>1126</v>
      </c>
      <c r="C73" s="326" t="s">
        <v>1147</v>
      </c>
      <c r="D73" s="314">
        <f t="shared" si="5"/>
        <v>50</v>
      </c>
      <c r="E73" s="314">
        <f t="shared" si="6"/>
        <v>100</v>
      </c>
      <c r="F73" s="314">
        <f t="shared" si="7"/>
        <v>150</v>
      </c>
      <c r="G73" s="314">
        <v>200</v>
      </c>
    </row>
    <row r="74" spans="1:7" s="305" customFormat="1" ht="25.5">
      <c r="A74" s="306"/>
      <c r="B74" s="312" t="s">
        <v>1128</v>
      </c>
      <c r="C74" s="326" t="s">
        <v>1148</v>
      </c>
      <c r="D74" s="314">
        <f t="shared" si="5"/>
        <v>50</v>
      </c>
      <c r="E74" s="314">
        <f t="shared" si="6"/>
        <v>100</v>
      </c>
      <c r="F74" s="314">
        <f t="shared" si="7"/>
        <v>150</v>
      </c>
      <c r="G74" s="314">
        <v>200</v>
      </c>
    </row>
    <row r="75" spans="1:7" s="305" customFormat="1" ht="60">
      <c r="A75" s="306" t="s">
        <v>1149</v>
      </c>
      <c r="B75" s="324" t="s">
        <v>411</v>
      </c>
      <c r="C75" s="325"/>
      <c r="D75" s="314">
        <f>G75/4</f>
        <v>0</v>
      </c>
      <c r="E75" s="314">
        <f>G75/2</f>
        <v>0</v>
      </c>
      <c r="F75" s="314">
        <f t="shared" si="7"/>
        <v>0</v>
      </c>
      <c r="G75" s="314">
        <v>0</v>
      </c>
    </row>
    <row r="76" spans="1:7" s="305" customFormat="1" ht="48">
      <c r="A76" s="306" t="s">
        <v>1150</v>
      </c>
      <c r="B76" s="312" t="s">
        <v>415</v>
      </c>
      <c r="C76" s="326" t="s">
        <v>1151</v>
      </c>
      <c r="D76" s="311">
        <f t="shared" si="5"/>
        <v>1500</v>
      </c>
      <c r="E76" s="311">
        <f t="shared" si="6"/>
        <v>3000</v>
      </c>
      <c r="F76" s="311">
        <f t="shared" si="7"/>
        <v>4500</v>
      </c>
      <c r="G76" s="311">
        <f>G77</f>
        <v>6000</v>
      </c>
    </row>
    <row r="77" spans="1:7" s="305" customFormat="1" ht="12.75">
      <c r="A77" s="306"/>
      <c r="B77" s="312" t="s">
        <v>1145</v>
      </c>
      <c r="C77" s="327"/>
      <c r="D77" s="314">
        <f t="shared" si="5"/>
        <v>1500</v>
      </c>
      <c r="E77" s="314">
        <f t="shared" si="6"/>
        <v>3000</v>
      </c>
      <c r="F77" s="314">
        <f t="shared" si="7"/>
        <v>4500</v>
      </c>
      <c r="G77" s="314">
        <v>6000</v>
      </c>
    </row>
    <row r="78" spans="1:7" s="305" customFormat="1" ht="60">
      <c r="A78" s="306" t="s">
        <v>1152</v>
      </c>
      <c r="B78" s="324" t="s">
        <v>418</v>
      </c>
      <c r="C78" s="325"/>
      <c r="D78" s="311">
        <f t="shared" si="5"/>
        <v>2531.5</v>
      </c>
      <c r="E78" s="311">
        <f t="shared" si="6"/>
        <v>5063</v>
      </c>
      <c r="F78" s="311">
        <f t="shared" si="7"/>
        <v>7594.5</v>
      </c>
      <c r="G78" s="311">
        <f>SUM(G79:G81)</f>
        <v>10126</v>
      </c>
    </row>
    <row r="79" spans="1:7" s="305" customFormat="1" ht="25.5">
      <c r="A79" s="306"/>
      <c r="B79" s="312" t="s">
        <v>1145</v>
      </c>
      <c r="C79" s="326" t="s">
        <v>1153</v>
      </c>
      <c r="D79" s="314">
        <f t="shared" si="5"/>
        <v>2500</v>
      </c>
      <c r="E79" s="314">
        <f t="shared" si="6"/>
        <v>5000</v>
      </c>
      <c r="F79" s="314">
        <f t="shared" si="7"/>
        <v>7500</v>
      </c>
      <c r="G79" s="314">
        <v>10000</v>
      </c>
    </row>
    <row r="80" spans="1:7" s="305" customFormat="1" ht="25.5">
      <c r="A80" s="306"/>
      <c r="B80" s="312" t="s">
        <v>1130</v>
      </c>
      <c r="C80" s="326" t="s">
        <v>1154</v>
      </c>
      <c r="D80" s="314">
        <f t="shared" si="5"/>
        <v>20.25</v>
      </c>
      <c r="E80" s="314">
        <f t="shared" si="6"/>
        <v>40.5</v>
      </c>
      <c r="F80" s="314">
        <f t="shared" si="7"/>
        <v>60.75</v>
      </c>
      <c r="G80" s="314">
        <v>81</v>
      </c>
    </row>
    <row r="81" spans="1:7" s="305" customFormat="1" ht="25.5">
      <c r="A81" s="306"/>
      <c r="B81" s="312" t="s">
        <v>1132</v>
      </c>
      <c r="C81" s="326" t="s">
        <v>1155</v>
      </c>
      <c r="D81" s="314">
        <f t="shared" si="5"/>
        <v>11.25</v>
      </c>
      <c r="E81" s="314">
        <f t="shared" si="6"/>
        <v>22.5</v>
      </c>
      <c r="F81" s="314">
        <f t="shared" si="7"/>
        <v>33.75</v>
      </c>
      <c r="G81" s="314">
        <v>45</v>
      </c>
    </row>
    <row r="82" spans="1:7" s="305" customFormat="1" ht="48">
      <c r="A82" s="306" t="s">
        <v>1156</v>
      </c>
      <c r="B82" s="324" t="s">
        <v>414</v>
      </c>
      <c r="C82" s="326"/>
      <c r="D82" s="311">
        <f t="shared" si="5"/>
        <v>7.5</v>
      </c>
      <c r="E82" s="311">
        <f t="shared" si="6"/>
        <v>15</v>
      </c>
      <c r="F82" s="311">
        <f t="shared" si="7"/>
        <v>22.5</v>
      </c>
      <c r="G82" s="311">
        <f>G83</f>
        <v>30</v>
      </c>
    </row>
    <row r="83" spans="1:7" s="305" customFormat="1" ht="25.5">
      <c r="A83" s="306"/>
      <c r="B83" s="312" t="s">
        <v>1145</v>
      </c>
      <c r="C83" s="326" t="s">
        <v>1157</v>
      </c>
      <c r="D83" s="314">
        <f t="shared" si="5"/>
        <v>7.5</v>
      </c>
      <c r="E83" s="314">
        <f t="shared" si="6"/>
        <v>15</v>
      </c>
      <c r="F83" s="314">
        <f t="shared" si="7"/>
        <v>22.5</v>
      </c>
      <c r="G83" s="314">
        <v>30</v>
      </c>
    </row>
    <row r="84" spans="1:7" s="305" customFormat="1" ht="36">
      <c r="A84" s="306" t="s">
        <v>1158</v>
      </c>
      <c r="B84" s="324" t="s">
        <v>416</v>
      </c>
      <c r="C84" s="325"/>
      <c r="D84" s="311">
        <f t="shared" si="5"/>
        <v>2131.25</v>
      </c>
      <c r="E84" s="311">
        <f t="shared" si="6"/>
        <v>4262.5</v>
      </c>
      <c r="F84" s="311">
        <f t="shared" si="7"/>
        <v>6393.75</v>
      </c>
      <c r="G84" s="311">
        <f>SUM(G85:G88)</f>
        <v>8525</v>
      </c>
    </row>
    <row r="85" spans="1:7" s="305" customFormat="1" ht="25.5">
      <c r="A85" s="306"/>
      <c r="B85" s="312" t="s">
        <v>1145</v>
      </c>
      <c r="C85" s="326" t="s">
        <v>1159</v>
      </c>
      <c r="D85" s="314">
        <f t="shared" si="5"/>
        <v>1953.75</v>
      </c>
      <c r="E85" s="314">
        <f t="shared" si="6"/>
        <v>3907.5</v>
      </c>
      <c r="F85" s="314">
        <f t="shared" si="7"/>
        <v>5861.25</v>
      </c>
      <c r="G85" s="314">
        <v>7815</v>
      </c>
    </row>
    <row r="86" spans="1:7" s="305" customFormat="1" ht="12.75">
      <c r="A86" s="306"/>
      <c r="B86" s="312" t="s">
        <v>1126</v>
      </c>
      <c r="C86" s="313" t="s">
        <v>1160</v>
      </c>
      <c r="D86" s="314">
        <f t="shared" si="5"/>
        <v>22.5</v>
      </c>
      <c r="E86" s="314">
        <f t="shared" si="6"/>
        <v>45</v>
      </c>
      <c r="F86" s="314">
        <f t="shared" si="7"/>
        <v>67.5</v>
      </c>
      <c r="G86" s="314">
        <v>90</v>
      </c>
    </row>
    <row r="87" spans="1:7" s="305" customFormat="1" ht="12.75">
      <c r="A87" s="306"/>
      <c r="B87" s="312" t="s">
        <v>1130</v>
      </c>
      <c r="C87" s="313" t="s">
        <v>1161</v>
      </c>
      <c r="D87" s="314">
        <f t="shared" si="5"/>
        <v>95</v>
      </c>
      <c r="E87" s="314">
        <f t="shared" si="6"/>
        <v>190</v>
      </c>
      <c r="F87" s="314">
        <f t="shared" si="7"/>
        <v>285</v>
      </c>
      <c r="G87" s="314">
        <v>380</v>
      </c>
    </row>
    <row r="88" spans="1:7" s="305" customFormat="1" ht="12.75">
      <c r="A88" s="306"/>
      <c r="B88" s="312" t="s">
        <v>1132</v>
      </c>
      <c r="C88" s="313" t="s">
        <v>1162</v>
      </c>
      <c r="D88" s="314">
        <f t="shared" si="5"/>
        <v>60</v>
      </c>
      <c r="E88" s="314">
        <f t="shared" si="6"/>
        <v>120</v>
      </c>
      <c r="F88" s="314">
        <f t="shared" si="7"/>
        <v>180</v>
      </c>
      <c r="G88" s="314">
        <v>240</v>
      </c>
    </row>
    <row r="89" spans="1:7" s="305" customFormat="1" ht="60">
      <c r="A89" s="306" t="s">
        <v>1163</v>
      </c>
      <c r="B89" s="324" t="s">
        <v>419</v>
      </c>
      <c r="C89" s="325"/>
      <c r="D89" s="311">
        <f t="shared" si="5"/>
        <v>175</v>
      </c>
      <c r="E89" s="311">
        <f t="shared" si="6"/>
        <v>350</v>
      </c>
      <c r="F89" s="311">
        <f t="shared" si="7"/>
        <v>525</v>
      </c>
      <c r="G89" s="311">
        <f>G90</f>
        <v>700</v>
      </c>
    </row>
    <row r="90" spans="1:7" s="305" customFormat="1" ht="12.75">
      <c r="A90" s="306"/>
      <c r="B90" s="312" t="s">
        <v>1145</v>
      </c>
      <c r="C90" s="328" t="s">
        <v>1164</v>
      </c>
      <c r="D90" s="314">
        <f t="shared" si="5"/>
        <v>175</v>
      </c>
      <c r="E90" s="314">
        <f t="shared" si="6"/>
        <v>350</v>
      </c>
      <c r="F90" s="314">
        <f t="shared" si="7"/>
        <v>525</v>
      </c>
      <c r="G90" s="314">
        <v>700</v>
      </c>
    </row>
    <row r="91" spans="1:7" s="305" customFormat="1" ht="27" customHeight="1">
      <c r="A91" s="306" t="s">
        <v>1165</v>
      </c>
      <c r="B91" s="324" t="s">
        <v>423</v>
      </c>
      <c r="C91" s="325"/>
      <c r="D91" s="311">
        <f t="shared" si="5"/>
        <v>40</v>
      </c>
      <c r="E91" s="311">
        <f t="shared" si="6"/>
        <v>80</v>
      </c>
      <c r="F91" s="311">
        <f t="shared" si="7"/>
        <v>120</v>
      </c>
      <c r="G91" s="311">
        <f>G92</f>
        <v>160</v>
      </c>
    </row>
    <row r="92" spans="1:7" s="305" customFormat="1" ht="12.75">
      <c r="A92" s="306"/>
      <c r="B92" s="312" t="s">
        <v>1145</v>
      </c>
      <c r="C92" s="328" t="s">
        <v>1166</v>
      </c>
      <c r="D92" s="314">
        <f t="shared" si="5"/>
        <v>40</v>
      </c>
      <c r="E92" s="314">
        <f t="shared" si="6"/>
        <v>80</v>
      </c>
      <c r="F92" s="314">
        <f t="shared" si="7"/>
        <v>120</v>
      </c>
      <c r="G92" s="314">
        <v>160</v>
      </c>
    </row>
    <row r="93" spans="1:7" s="305" customFormat="1" ht="24">
      <c r="A93" s="306" t="s">
        <v>1167</v>
      </c>
      <c r="B93" s="324" t="s">
        <v>424</v>
      </c>
      <c r="C93" s="325"/>
      <c r="D93" s="311">
        <f t="shared" si="5"/>
        <v>115</v>
      </c>
      <c r="E93" s="311">
        <f t="shared" si="6"/>
        <v>230</v>
      </c>
      <c r="F93" s="311">
        <f t="shared" si="7"/>
        <v>345</v>
      </c>
      <c r="G93" s="311">
        <f>G94+G95+G96</f>
        <v>460</v>
      </c>
    </row>
    <row r="94" spans="1:7" s="305" customFormat="1" ht="12.75">
      <c r="A94" s="306"/>
      <c r="B94" s="312" t="s">
        <v>1145</v>
      </c>
      <c r="C94" s="329" t="s">
        <v>1168</v>
      </c>
      <c r="D94" s="314">
        <f t="shared" si="5"/>
        <v>105</v>
      </c>
      <c r="E94" s="314">
        <f t="shared" si="6"/>
        <v>210</v>
      </c>
      <c r="F94" s="314">
        <f t="shared" si="7"/>
        <v>315</v>
      </c>
      <c r="G94" s="314">
        <v>420</v>
      </c>
    </row>
    <row r="95" spans="1:7" s="305" customFormat="1" ht="12.75">
      <c r="A95" s="306"/>
      <c r="B95" s="312" t="s">
        <v>1130</v>
      </c>
      <c r="C95" s="313" t="s">
        <v>1169</v>
      </c>
      <c r="D95" s="314">
        <f t="shared" si="5"/>
        <v>5</v>
      </c>
      <c r="E95" s="314">
        <f t="shared" si="6"/>
        <v>10</v>
      </c>
      <c r="F95" s="314">
        <f t="shared" si="7"/>
        <v>15</v>
      </c>
      <c r="G95" s="314">
        <v>20</v>
      </c>
    </row>
    <row r="96" spans="1:7" s="305" customFormat="1" ht="12.75">
      <c r="A96" s="306"/>
      <c r="B96" s="312" t="s">
        <v>1132</v>
      </c>
      <c r="C96" s="313" t="s">
        <v>1170</v>
      </c>
      <c r="D96" s="314">
        <f t="shared" si="5"/>
        <v>5</v>
      </c>
      <c r="E96" s="314">
        <f t="shared" si="6"/>
        <v>10</v>
      </c>
      <c r="F96" s="314">
        <f t="shared" si="7"/>
        <v>15</v>
      </c>
      <c r="G96" s="314">
        <v>20</v>
      </c>
    </row>
    <row r="97" spans="1:7" s="305" customFormat="1" ht="24">
      <c r="A97" s="306" t="s">
        <v>1171</v>
      </c>
      <c r="B97" s="330" t="s">
        <v>409</v>
      </c>
      <c r="C97" s="325"/>
      <c r="D97" s="311">
        <f>G97/4</f>
        <v>15</v>
      </c>
      <c r="E97" s="311">
        <f>G97/2</f>
        <v>30</v>
      </c>
      <c r="F97" s="311">
        <f>G97/4*3</f>
        <v>45</v>
      </c>
      <c r="G97" s="311">
        <f>G98</f>
        <v>60</v>
      </c>
    </row>
    <row r="98" spans="1:7" s="305" customFormat="1" ht="12.75">
      <c r="A98" s="306"/>
      <c r="B98" s="312" t="s">
        <v>1145</v>
      </c>
      <c r="C98" s="313" t="s">
        <v>1172</v>
      </c>
      <c r="D98" s="314">
        <f>G98/4</f>
        <v>15</v>
      </c>
      <c r="E98" s="314">
        <f>G98/2</f>
        <v>30</v>
      </c>
      <c r="F98" s="314">
        <f>G98/4*3</f>
        <v>45</v>
      </c>
      <c r="G98" s="314">
        <v>60</v>
      </c>
    </row>
    <row r="99" spans="1:7" s="333" customFormat="1" ht="24">
      <c r="A99" s="306" t="s">
        <v>103</v>
      </c>
      <c r="B99" s="331" t="s">
        <v>1173</v>
      </c>
      <c r="C99" s="332"/>
      <c r="D99" s="311">
        <f>D100+D101</f>
        <v>14799.300000000001</v>
      </c>
      <c r="E99" s="311">
        <f>E100+E101</f>
        <v>29598.600000000002</v>
      </c>
      <c r="F99" s="311">
        <f>F100+F101</f>
        <v>44397.9</v>
      </c>
      <c r="G99" s="311">
        <f>G100+G101</f>
        <v>59197.200000000004</v>
      </c>
    </row>
    <row r="100" spans="1:7" s="305" customFormat="1" ht="24">
      <c r="A100" s="306" t="s">
        <v>1174</v>
      </c>
      <c r="B100" s="312" t="s">
        <v>500</v>
      </c>
      <c r="C100" s="313" t="s">
        <v>1175</v>
      </c>
      <c r="D100" s="314">
        <f aca="true" t="shared" si="8" ref="D100:D114">G100/4</f>
        <v>14608.6</v>
      </c>
      <c r="E100" s="314">
        <f aca="true" t="shared" si="9" ref="E100:E114">G100/2</f>
        <v>29217.2</v>
      </c>
      <c r="F100" s="314">
        <f t="shared" si="7"/>
        <v>43825.8</v>
      </c>
      <c r="G100" s="314">
        <v>58434.4</v>
      </c>
    </row>
    <row r="101" spans="1:8" s="305" customFormat="1" ht="24">
      <c r="A101" s="306" t="s">
        <v>1176</v>
      </c>
      <c r="B101" s="318" t="s">
        <v>503</v>
      </c>
      <c r="C101" s="313" t="s">
        <v>1177</v>
      </c>
      <c r="D101" s="314">
        <f t="shared" si="8"/>
        <v>190.7</v>
      </c>
      <c r="E101" s="314">
        <f t="shared" si="9"/>
        <v>381.4</v>
      </c>
      <c r="F101" s="314">
        <f t="shared" si="7"/>
        <v>572.0999999999999</v>
      </c>
      <c r="G101" s="314">
        <v>762.8</v>
      </c>
      <c r="H101" s="334"/>
    </row>
    <row r="102" spans="1:8" s="305" customFormat="1" ht="24">
      <c r="A102" s="306" t="s">
        <v>1178</v>
      </c>
      <c r="B102" s="316" t="s">
        <v>1179</v>
      </c>
      <c r="C102" s="317"/>
      <c r="D102" s="314">
        <f t="shared" si="8"/>
        <v>0</v>
      </c>
      <c r="E102" s="314">
        <f t="shared" si="9"/>
        <v>0</v>
      </c>
      <c r="F102" s="314">
        <f>G102/4*3</f>
        <v>0</v>
      </c>
      <c r="G102" s="311">
        <f>G103</f>
        <v>0</v>
      </c>
      <c r="H102" s="334"/>
    </row>
    <row r="103" spans="1:8" s="305" customFormat="1" ht="24">
      <c r="A103" s="306" t="s">
        <v>1180</v>
      </c>
      <c r="B103" s="335" t="s">
        <v>1181</v>
      </c>
      <c r="C103" s="313" t="s">
        <v>1182</v>
      </c>
      <c r="D103" s="314">
        <f t="shared" si="8"/>
        <v>0</v>
      </c>
      <c r="E103" s="314">
        <f t="shared" si="9"/>
        <v>0</v>
      </c>
      <c r="F103" s="314">
        <f>G103/4*3</f>
        <v>0</v>
      </c>
      <c r="G103" s="314">
        <v>0</v>
      </c>
      <c r="H103" s="334"/>
    </row>
    <row r="104" spans="1:7" s="305" customFormat="1" ht="12.75">
      <c r="A104" s="306" t="s">
        <v>405</v>
      </c>
      <c r="B104" s="336" t="s">
        <v>1183</v>
      </c>
      <c r="C104" s="337"/>
      <c r="D104" s="311">
        <f t="shared" si="8"/>
        <v>10408.575</v>
      </c>
      <c r="E104" s="311">
        <f t="shared" si="9"/>
        <v>20817.15</v>
      </c>
      <c r="F104" s="311">
        <f>G104/4*3</f>
        <v>31225.725000000002</v>
      </c>
      <c r="G104" s="311">
        <f>G105+G111+G113</f>
        <v>41634.3</v>
      </c>
    </row>
    <row r="105" spans="1:7" s="305" customFormat="1" ht="24">
      <c r="A105" s="306" t="s">
        <v>1184</v>
      </c>
      <c r="B105" s="324" t="s">
        <v>511</v>
      </c>
      <c r="C105" s="325"/>
      <c r="D105" s="311">
        <f t="shared" si="8"/>
        <v>3070.275</v>
      </c>
      <c r="E105" s="311">
        <f t="shared" si="9"/>
        <v>6140.55</v>
      </c>
      <c r="F105" s="311">
        <f t="shared" si="7"/>
        <v>9210.825</v>
      </c>
      <c r="G105" s="311">
        <f>SUM(G106:G110)</f>
        <v>12281.1</v>
      </c>
    </row>
    <row r="106" spans="1:7" s="305" customFormat="1" ht="25.5">
      <c r="A106" s="306"/>
      <c r="B106" s="312" t="s">
        <v>1145</v>
      </c>
      <c r="C106" s="326" t="s">
        <v>1185</v>
      </c>
      <c r="D106" s="314">
        <f t="shared" si="8"/>
        <v>2767.05</v>
      </c>
      <c r="E106" s="314">
        <f t="shared" si="9"/>
        <v>5534.1</v>
      </c>
      <c r="F106" s="314">
        <f t="shared" si="7"/>
        <v>8301.150000000001</v>
      </c>
      <c r="G106" s="314">
        <v>11068.2</v>
      </c>
    </row>
    <row r="107" spans="1:7" s="305" customFormat="1" ht="25.5">
      <c r="A107" s="306"/>
      <c r="B107" s="312" t="s">
        <v>1126</v>
      </c>
      <c r="C107" s="326" t="s">
        <v>1186</v>
      </c>
      <c r="D107" s="314">
        <f t="shared" si="8"/>
        <v>31.325</v>
      </c>
      <c r="E107" s="314">
        <f t="shared" si="9"/>
        <v>62.65</v>
      </c>
      <c r="F107" s="314">
        <f>G107/4*3</f>
        <v>93.975</v>
      </c>
      <c r="G107" s="314">
        <v>125.3</v>
      </c>
    </row>
    <row r="108" spans="1:7" s="305" customFormat="1" ht="25.5">
      <c r="A108" s="306"/>
      <c r="B108" s="312" t="s">
        <v>1128</v>
      </c>
      <c r="C108" s="326" t="s">
        <v>1187</v>
      </c>
      <c r="D108" s="314">
        <f t="shared" si="8"/>
        <v>77.25</v>
      </c>
      <c r="E108" s="314">
        <f t="shared" si="9"/>
        <v>154.5</v>
      </c>
      <c r="F108" s="314">
        <f>G108/4*3</f>
        <v>231.75</v>
      </c>
      <c r="G108" s="314">
        <v>309</v>
      </c>
    </row>
    <row r="109" spans="1:7" s="305" customFormat="1" ht="25.5">
      <c r="A109" s="306"/>
      <c r="B109" s="312" t="s">
        <v>1130</v>
      </c>
      <c r="C109" s="326" t="s">
        <v>1188</v>
      </c>
      <c r="D109" s="314">
        <f t="shared" si="8"/>
        <v>171.25</v>
      </c>
      <c r="E109" s="314">
        <f t="shared" si="9"/>
        <v>342.5</v>
      </c>
      <c r="F109" s="314">
        <f>G109/4*3</f>
        <v>513.75</v>
      </c>
      <c r="G109" s="314">
        <v>685</v>
      </c>
    </row>
    <row r="110" spans="1:7" s="305" customFormat="1" ht="25.5">
      <c r="A110" s="306"/>
      <c r="B110" s="312" t="s">
        <v>1132</v>
      </c>
      <c r="C110" s="326" t="s">
        <v>1189</v>
      </c>
      <c r="D110" s="314">
        <f t="shared" si="8"/>
        <v>23.4</v>
      </c>
      <c r="E110" s="314">
        <f t="shared" si="9"/>
        <v>46.8</v>
      </c>
      <c r="F110" s="314">
        <f>G110/4*3</f>
        <v>70.19999999999999</v>
      </c>
      <c r="G110" s="314">
        <v>93.6</v>
      </c>
    </row>
    <row r="111" spans="1:7" s="305" customFormat="1" ht="24">
      <c r="A111" s="306" t="s">
        <v>1190</v>
      </c>
      <c r="B111" s="324" t="s">
        <v>512</v>
      </c>
      <c r="C111" s="325"/>
      <c r="D111" s="311">
        <f t="shared" si="8"/>
        <v>6827.8</v>
      </c>
      <c r="E111" s="311">
        <f t="shared" si="9"/>
        <v>13655.6</v>
      </c>
      <c r="F111" s="311">
        <f t="shared" si="7"/>
        <v>20483.4</v>
      </c>
      <c r="G111" s="311">
        <f>G112</f>
        <v>27311.2</v>
      </c>
    </row>
    <row r="112" spans="1:7" s="305" customFormat="1" ht="25.5">
      <c r="A112" s="306"/>
      <c r="B112" s="312" t="s">
        <v>1124</v>
      </c>
      <c r="C112" s="326" t="s">
        <v>1191</v>
      </c>
      <c r="D112" s="314">
        <f t="shared" si="8"/>
        <v>6827.8</v>
      </c>
      <c r="E112" s="314">
        <f t="shared" si="9"/>
        <v>13655.6</v>
      </c>
      <c r="F112" s="314">
        <f>G112/4*3</f>
        <v>20483.4</v>
      </c>
      <c r="G112" s="314">
        <v>27311.2</v>
      </c>
    </row>
    <row r="113" spans="1:7" s="305" customFormat="1" ht="12.75">
      <c r="A113" s="306" t="s">
        <v>1192</v>
      </c>
      <c r="B113" s="324" t="s">
        <v>514</v>
      </c>
      <c r="C113" s="325"/>
      <c r="D113" s="311">
        <f t="shared" si="8"/>
        <v>510.5</v>
      </c>
      <c r="E113" s="311">
        <f t="shared" si="9"/>
        <v>1021</v>
      </c>
      <c r="F113" s="311">
        <f t="shared" si="7"/>
        <v>1531.5</v>
      </c>
      <c r="G113" s="311">
        <f>G114</f>
        <v>2042</v>
      </c>
    </row>
    <row r="114" spans="1:7" s="305" customFormat="1" ht="24">
      <c r="A114" s="306"/>
      <c r="B114" s="312" t="s">
        <v>1145</v>
      </c>
      <c r="C114" s="321" t="s">
        <v>1193</v>
      </c>
      <c r="D114" s="314">
        <f t="shared" si="8"/>
        <v>510.5</v>
      </c>
      <c r="E114" s="314">
        <f t="shared" si="9"/>
        <v>1021</v>
      </c>
      <c r="F114" s="314">
        <f>G114/4*3</f>
        <v>1531.5</v>
      </c>
      <c r="G114" s="314">
        <v>2042</v>
      </c>
    </row>
    <row r="115" spans="1:7" s="305" customFormat="1" ht="12.75">
      <c r="A115" s="306" t="s">
        <v>1194</v>
      </c>
      <c r="B115" s="338" t="s">
        <v>1195</v>
      </c>
      <c r="C115" s="339"/>
      <c r="D115" s="311">
        <f>SUM(D116:D140)</f>
        <v>32307.100000000002</v>
      </c>
      <c r="E115" s="311">
        <f>SUM(E116:E140)</f>
        <v>64614.200000000004</v>
      </c>
      <c r="F115" s="311">
        <f>SUM(F116:F140)</f>
        <v>96921.29999999999</v>
      </c>
      <c r="G115" s="311">
        <f>G116+G123+G129+G136+G138+G140+G142</f>
        <v>102614.2</v>
      </c>
    </row>
    <row r="116" spans="1:7" s="305" customFormat="1" ht="60">
      <c r="A116" s="306" t="s">
        <v>1196</v>
      </c>
      <c r="B116" s="340" t="s">
        <v>453</v>
      </c>
      <c r="C116" s="325"/>
      <c r="D116" s="314">
        <f aca="true" t="shared" si="10" ref="D116:D148">G116/4</f>
        <v>2500</v>
      </c>
      <c r="E116" s="314">
        <f aca="true" t="shared" si="11" ref="E116:E148">G116/2</f>
        <v>5000</v>
      </c>
      <c r="F116" s="314">
        <f t="shared" si="7"/>
        <v>7500</v>
      </c>
      <c r="G116" s="311">
        <f>SUM(G117:G122)</f>
        <v>10000</v>
      </c>
    </row>
    <row r="117" spans="1:7" s="305" customFormat="1" ht="25.5">
      <c r="A117" s="306"/>
      <c r="B117" s="312" t="s">
        <v>1145</v>
      </c>
      <c r="C117" s="341" t="s">
        <v>1197</v>
      </c>
      <c r="D117" s="314">
        <f t="shared" si="10"/>
        <v>2075</v>
      </c>
      <c r="E117" s="314">
        <f t="shared" si="11"/>
        <v>4150</v>
      </c>
      <c r="F117" s="314">
        <f t="shared" si="7"/>
        <v>6225</v>
      </c>
      <c r="G117" s="314">
        <v>8300</v>
      </c>
    </row>
    <row r="118" spans="1:7" s="305" customFormat="1" ht="25.5">
      <c r="A118" s="306"/>
      <c r="B118" s="312" t="s">
        <v>1124</v>
      </c>
      <c r="C118" s="341" t="s">
        <v>1198</v>
      </c>
      <c r="D118" s="314">
        <f t="shared" si="10"/>
        <v>125</v>
      </c>
      <c r="E118" s="314">
        <f t="shared" si="11"/>
        <v>250</v>
      </c>
      <c r="F118" s="314">
        <f t="shared" si="7"/>
        <v>375</v>
      </c>
      <c r="G118" s="314">
        <v>500</v>
      </c>
    </row>
    <row r="119" spans="1:7" s="305" customFormat="1" ht="25.5">
      <c r="A119" s="306"/>
      <c r="B119" s="312" t="s">
        <v>1126</v>
      </c>
      <c r="C119" s="341" t="s">
        <v>1199</v>
      </c>
      <c r="D119" s="314">
        <f t="shared" si="10"/>
        <v>125</v>
      </c>
      <c r="E119" s="314">
        <f t="shared" si="11"/>
        <v>250</v>
      </c>
      <c r="F119" s="314">
        <f t="shared" si="7"/>
        <v>375</v>
      </c>
      <c r="G119" s="314">
        <v>500</v>
      </c>
    </row>
    <row r="120" spans="1:7" s="305" customFormat="1" ht="25.5">
      <c r="A120" s="306"/>
      <c r="B120" s="312" t="s">
        <v>1128</v>
      </c>
      <c r="C120" s="341" t="s">
        <v>1200</v>
      </c>
      <c r="D120" s="314">
        <f t="shared" si="10"/>
        <v>50</v>
      </c>
      <c r="E120" s="314">
        <f t="shared" si="11"/>
        <v>100</v>
      </c>
      <c r="F120" s="314">
        <f t="shared" si="7"/>
        <v>150</v>
      </c>
      <c r="G120" s="314">
        <v>200</v>
      </c>
    </row>
    <row r="121" spans="1:7" s="305" customFormat="1" ht="25.5">
      <c r="A121" s="306"/>
      <c r="B121" s="312" t="s">
        <v>1130</v>
      </c>
      <c r="C121" s="341" t="s">
        <v>1201</v>
      </c>
      <c r="D121" s="314">
        <f t="shared" si="10"/>
        <v>75</v>
      </c>
      <c r="E121" s="314">
        <f t="shared" si="11"/>
        <v>150</v>
      </c>
      <c r="F121" s="314">
        <f t="shared" si="7"/>
        <v>225</v>
      </c>
      <c r="G121" s="314">
        <v>300</v>
      </c>
    </row>
    <row r="122" spans="1:7" s="305" customFormat="1" ht="25.5">
      <c r="A122" s="306"/>
      <c r="B122" s="312" t="s">
        <v>1132</v>
      </c>
      <c r="C122" s="341" t="s">
        <v>1202</v>
      </c>
      <c r="D122" s="314">
        <f t="shared" si="10"/>
        <v>50</v>
      </c>
      <c r="E122" s="314">
        <f t="shared" si="11"/>
        <v>100</v>
      </c>
      <c r="F122" s="314">
        <f t="shared" si="7"/>
        <v>150</v>
      </c>
      <c r="G122" s="314">
        <v>200</v>
      </c>
    </row>
    <row r="123" spans="1:7" s="305" customFormat="1" ht="24">
      <c r="A123" s="306" t="s">
        <v>1203</v>
      </c>
      <c r="B123" s="324" t="s">
        <v>456</v>
      </c>
      <c r="C123" s="325"/>
      <c r="D123" s="311">
        <f t="shared" si="10"/>
        <v>600</v>
      </c>
      <c r="E123" s="311">
        <f t="shared" si="11"/>
        <v>1200</v>
      </c>
      <c r="F123" s="311">
        <f t="shared" si="7"/>
        <v>1800</v>
      </c>
      <c r="G123" s="311">
        <f>SUM(G124:G128)</f>
        <v>2400</v>
      </c>
    </row>
    <row r="124" spans="1:7" s="305" customFormat="1" ht="12.75">
      <c r="A124" s="306"/>
      <c r="B124" s="312" t="s">
        <v>1145</v>
      </c>
      <c r="C124" s="342" t="s">
        <v>1204</v>
      </c>
      <c r="D124" s="314">
        <f t="shared" si="10"/>
        <v>540</v>
      </c>
      <c r="E124" s="314">
        <f t="shared" si="11"/>
        <v>1080</v>
      </c>
      <c r="F124" s="314">
        <f t="shared" si="7"/>
        <v>1620</v>
      </c>
      <c r="G124" s="314">
        <v>2160</v>
      </c>
    </row>
    <row r="125" spans="1:7" s="305" customFormat="1" ht="12.75">
      <c r="A125" s="306"/>
      <c r="B125" s="312" t="s">
        <v>1124</v>
      </c>
      <c r="C125" s="343" t="s">
        <v>1205</v>
      </c>
      <c r="D125" s="314">
        <f>G125/4</f>
        <v>20</v>
      </c>
      <c r="E125" s="314">
        <f>G125/2</f>
        <v>40</v>
      </c>
      <c r="F125" s="314">
        <f>G125/4*3</f>
        <v>60</v>
      </c>
      <c r="G125" s="314">
        <v>80</v>
      </c>
    </row>
    <row r="126" spans="1:7" s="305" customFormat="1" ht="12.75">
      <c r="A126" s="306"/>
      <c r="B126" s="312" t="s">
        <v>1126</v>
      </c>
      <c r="C126" s="343" t="s">
        <v>1206</v>
      </c>
      <c r="D126" s="314">
        <f>G126/4</f>
        <v>10</v>
      </c>
      <c r="E126" s="314">
        <f>G126/2</f>
        <v>20</v>
      </c>
      <c r="F126" s="314">
        <f>G126/4*3</f>
        <v>30</v>
      </c>
      <c r="G126" s="314">
        <v>40</v>
      </c>
    </row>
    <row r="127" spans="1:7" s="305" customFormat="1" ht="12.75">
      <c r="A127" s="306"/>
      <c r="B127" s="312" t="s">
        <v>1130</v>
      </c>
      <c r="C127" s="343" t="s">
        <v>1207</v>
      </c>
      <c r="D127" s="314">
        <f>G127/4</f>
        <v>20</v>
      </c>
      <c r="E127" s="314">
        <f>G127/2</f>
        <v>40</v>
      </c>
      <c r="F127" s="314">
        <f>G127/4*3</f>
        <v>60</v>
      </c>
      <c r="G127" s="314">
        <v>80</v>
      </c>
    </row>
    <row r="128" spans="1:7" s="305" customFormat="1" ht="25.5">
      <c r="A128" s="306"/>
      <c r="B128" s="312" t="s">
        <v>1132</v>
      </c>
      <c r="C128" s="341" t="s">
        <v>1208</v>
      </c>
      <c r="D128" s="314">
        <f>G128/4</f>
        <v>10</v>
      </c>
      <c r="E128" s="314">
        <f>G128/2</f>
        <v>20</v>
      </c>
      <c r="F128" s="314">
        <f>G128/4*3</f>
        <v>30</v>
      </c>
      <c r="G128" s="314">
        <v>40</v>
      </c>
    </row>
    <row r="129" spans="1:7" s="305" customFormat="1" ht="24">
      <c r="A129" s="306" t="s">
        <v>1209</v>
      </c>
      <c r="B129" s="324" t="s">
        <v>458</v>
      </c>
      <c r="C129" s="325"/>
      <c r="D129" s="311">
        <f t="shared" si="10"/>
        <v>11523.55</v>
      </c>
      <c r="E129" s="311">
        <f t="shared" si="11"/>
        <v>23047.1</v>
      </c>
      <c r="F129" s="311">
        <f t="shared" si="7"/>
        <v>34570.649999999994</v>
      </c>
      <c r="G129" s="311">
        <f>SUM(G130:G135)</f>
        <v>46094.2</v>
      </c>
    </row>
    <row r="130" spans="1:7" s="305" customFormat="1" ht="25.5">
      <c r="A130" s="306"/>
      <c r="B130" s="312" t="s">
        <v>1145</v>
      </c>
      <c r="C130" s="341" t="s">
        <v>1210</v>
      </c>
      <c r="D130" s="314">
        <f t="shared" si="10"/>
        <v>9534.575</v>
      </c>
      <c r="E130" s="314">
        <f t="shared" si="11"/>
        <v>19069.15</v>
      </c>
      <c r="F130" s="314">
        <f t="shared" si="7"/>
        <v>28603.725000000002</v>
      </c>
      <c r="G130" s="314">
        <v>38138.3</v>
      </c>
    </row>
    <row r="131" spans="1:7" s="305" customFormat="1" ht="25.5">
      <c r="A131" s="306"/>
      <c r="B131" s="312" t="s">
        <v>1124</v>
      </c>
      <c r="C131" s="341" t="s">
        <v>1211</v>
      </c>
      <c r="D131" s="314">
        <f t="shared" si="10"/>
        <v>1006.65</v>
      </c>
      <c r="E131" s="314">
        <f t="shared" si="11"/>
        <v>2013.3</v>
      </c>
      <c r="F131" s="314">
        <f t="shared" si="7"/>
        <v>3019.95</v>
      </c>
      <c r="G131" s="314">
        <v>4026.6</v>
      </c>
    </row>
    <row r="132" spans="1:7" s="305" customFormat="1" ht="25.5">
      <c r="A132" s="306"/>
      <c r="B132" s="312" t="s">
        <v>1126</v>
      </c>
      <c r="C132" s="341" t="s">
        <v>1212</v>
      </c>
      <c r="D132" s="314">
        <f t="shared" si="10"/>
        <v>222.4</v>
      </c>
      <c r="E132" s="314">
        <f t="shared" si="11"/>
        <v>444.8</v>
      </c>
      <c r="F132" s="314">
        <f t="shared" si="7"/>
        <v>667.2</v>
      </c>
      <c r="G132" s="314">
        <v>889.6</v>
      </c>
    </row>
    <row r="133" spans="1:7" s="305" customFormat="1" ht="25.5">
      <c r="A133" s="306"/>
      <c r="B133" s="312" t="s">
        <v>1128</v>
      </c>
      <c r="C133" s="341" t="s">
        <v>1213</v>
      </c>
      <c r="D133" s="314">
        <f t="shared" si="10"/>
        <v>125</v>
      </c>
      <c r="E133" s="314">
        <f t="shared" si="11"/>
        <v>250</v>
      </c>
      <c r="F133" s="314">
        <f t="shared" si="7"/>
        <v>375</v>
      </c>
      <c r="G133" s="314">
        <v>500</v>
      </c>
    </row>
    <row r="134" spans="1:7" s="305" customFormat="1" ht="25.5">
      <c r="A134" s="306"/>
      <c r="B134" s="312" t="s">
        <v>1130</v>
      </c>
      <c r="C134" s="341" t="s">
        <v>1214</v>
      </c>
      <c r="D134" s="314">
        <f t="shared" si="10"/>
        <v>622.425</v>
      </c>
      <c r="E134" s="314">
        <f t="shared" si="11"/>
        <v>1244.85</v>
      </c>
      <c r="F134" s="314">
        <f t="shared" si="7"/>
        <v>1867.2749999999999</v>
      </c>
      <c r="G134" s="314">
        <v>2489.7</v>
      </c>
    </row>
    <row r="135" spans="1:7" s="305" customFormat="1" ht="25.5">
      <c r="A135" s="306"/>
      <c r="B135" s="312" t="s">
        <v>1132</v>
      </c>
      <c r="C135" s="341" t="s">
        <v>1215</v>
      </c>
      <c r="D135" s="314">
        <f t="shared" si="10"/>
        <v>12.5</v>
      </c>
      <c r="E135" s="314">
        <f t="shared" si="11"/>
        <v>25</v>
      </c>
      <c r="F135" s="314">
        <f t="shared" si="7"/>
        <v>37.5</v>
      </c>
      <c r="G135" s="314">
        <v>50</v>
      </c>
    </row>
    <row r="136" spans="1:7" s="305" customFormat="1" ht="24">
      <c r="A136" s="306" t="s">
        <v>1216</v>
      </c>
      <c r="B136" s="324" t="s">
        <v>464</v>
      </c>
      <c r="C136" s="325"/>
      <c r="D136" s="311">
        <f t="shared" si="10"/>
        <v>620</v>
      </c>
      <c r="E136" s="311">
        <f t="shared" si="11"/>
        <v>1240</v>
      </c>
      <c r="F136" s="311">
        <f t="shared" si="7"/>
        <v>1860</v>
      </c>
      <c r="G136" s="311">
        <f>G137</f>
        <v>2480</v>
      </c>
    </row>
    <row r="137" spans="1:7" s="305" customFormat="1" ht="25.5">
      <c r="A137" s="306"/>
      <c r="B137" s="312" t="s">
        <v>1145</v>
      </c>
      <c r="C137" s="341" t="s">
        <v>1217</v>
      </c>
      <c r="D137" s="314">
        <f t="shared" si="10"/>
        <v>620</v>
      </c>
      <c r="E137" s="314">
        <f t="shared" si="11"/>
        <v>1240</v>
      </c>
      <c r="F137" s="314">
        <f t="shared" si="7"/>
        <v>1860</v>
      </c>
      <c r="G137" s="314">
        <v>2480</v>
      </c>
    </row>
    <row r="138" spans="1:7" s="305" customFormat="1" ht="36">
      <c r="A138" s="306" t="s">
        <v>1218</v>
      </c>
      <c r="B138" s="324" t="s">
        <v>465</v>
      </c>
      <c r="C138" s="325"/>
      <c r="D138" s="311">
        <f t="shared" si="10"/>
        <v>160</v>
      </c>
      <c r="E138" s="311">
        <f t="shared" si="11"/>
        <v>320</v>
      </c>
      <c r="F138" s="311">
        <f t="shared" si="7"/>
        <v>480</v>
      </c>
      <c r="G138" s="311">
        <f>G139</f>
        <v>640</v>
      </c>
    </row>
    <row r="139" spans="1:7" s="305" customFormat="1" ht="25.5">
      <c r="A139" s="306"/>
      <c r="B139" s="312" t="s">
        <v>1145</v>
      </c>
      <c r="C139" s="341" t="s">
        <v>1219</v>
      </c>
      <c r="D139" s="314">
        <f t="shared" si="10"/>
        <v>160</v>
      </c>
      <c r="E139" s="314">
        <f t="shared" si="11"/>
        <v>320</v>
      </c>
      <c r="F139" s="314">
        <f t="shared" si="7"/>
        <v>480</v>
      </c>
      <c r="G139" s="314">
        <v>640</v>
      </c>
    </row>
    <row r="140" spans="1:7" s="305" customFormat="1" ht="12.75">
      <c r="A140" s="306" t="s">
        <v>1220</v>
      </c>
      <c r="B140" s="330" t="s">
        <v>471</v>
      </c>
      <c r="C140" s="341"/>
      <c r="D140" s="311">
        <f t="shared" si="10"/>
        <v>1500</v>
      </c>
      <c r="E140" s="311">
        <f t="shared" si="11"/>
        <v>3000</v>
      </c>
      <c r="F140" s="311">
        <f t="shared" si="7"/>
        <v>4500</v>
      </c>
      <c r="G140" s="311">
        <f>G141</f>
        <v>6000</v>
      </c>
    </row>
    <row r="141" spans="1:7" s="305" customFormat="1" ht="25.5">
      <c r="A141" s="306"/>
      <c r="B141" s="318" t="s">
        <v>1145</v>
      </c>
      <c r="C141" s="341" t="s">
        <v>1221</v>
      </c>
      <c r="D141" s="314">
        <f t="shared" si="10"/>
        <v>1500</v>
      </c>
      <c r="E141" s="314">
        <f t="shared" si="11"/>
        <v>3000</v>
      </c>
      <c r="F141" s="314">
        <f t="shared" si="7"/>
        <v>4500</v>
      </c>
      <c r="G141" s="314">
        <v>6000</v>
      </c>
    </row>
    <row r="142" spans="1:7" s="305" customFormat="1" ht="24" customHeight="1">
      <c r="A142" s="306" t="s">
        <v>1222</v>
      </c>
      <c r="B142" s="344" t="s">
        <v>406</v>
      </c>
      <c r="C142" s="327"/>
      <c r="D142" s="311">
        <f t="shared" si="10"/>
        <v>8750</v>
      </c>
      <c r="E142" s="311">
        <f t="shared" si="11"/>
        <v>17500</v>
      </c>
      <c r="F142" s="311">
        <f t="shared" si="7"/>
        <v>26250</v>
      </c>
      <c r="G142" s="311">
        <f>SUM(G143:G148)</f>
        <v>35000</v>
      </c>
    </row>
    <row r="143" spans="1:7" s="305" customFormat="1" ht="15.75" customHeight="1">
      <c r="A143" s="306"/>
      <c r="B143" s="312" t="s">
        <v>1145</v>
      </c>
      <c r="C143" s="327"/>
      <c r="D143" s="314">
        <f t="shared" si="10"/>
        <v>7000</v>
      </c>
      <c r="E143" s="314">
        <f t="shared" si="11"/>
        <v>14000</v>
      </c>
      <c r="F143" s="314">
        <f t="shared" si="7"/>
        <v>21000</v>
      </c>
      <c r="G143" s="314">
        <v>28000</v>
      </c>
    </row>
    <row r="144" spans="1:7" s="305" customFormat="1" ht="12.75">
      <c r="A144" s="345"/>
      <c r="B144" s="312" t="s">
        <v>1124</v>
      </c>
      <c r="C144" s="327"/>
      <c r="D144" s="314">
        <f t="shared" si="10"/>
        <v>500</v>
      </c>
      <c r="E144" s="314">
        <f t="shared" si="11"/>
        <v>1000</v>
      </c>
      <c r="F144" s="314">
        <f t="shared" si="7"/>
        <v>1500</v>
      </c>
      <c r="G144" s="314">
        <v>2000</v>
      </c>
    </row>
    <row r="145" spans="1:7" s="305" customFormat="1" ht="12.75">
      <c r="A145" s="345"/>
      <c r="B145" s="312" t="s">
        <v>1126</v>
      </c>
      <c r="C145" s="327"/>
      <c r="D145" s="314">
        <f t="shared" si="10"/>
        <v>375</v>
      </c>
      <c r="E145" s="314">
        <f t="shared" si="11"/>
        <v>750</v>
      </c>
      <c r="F145" s="314">
        <f t="shared" si="7"/>
        <v>1125</v>
      </c>
      <c r="G145" s="314">
        <v>1500</v>
      </c>
    </row>
    <row r="146" spans="1:7" s="305" customFormat="1" ht="12.75">
      <c r="A146" s="345"/>
      <c r="B146" s="312" t="s">
        <v>1128</v>
      </c>
      <c r="C146" s="327"/>
      <c r="D146" s="314">
        <f t="shared" si="10"/>
        <v>375</v>
      </c>
      <c r="E146" s="314">
        <f t="shared" si="11"/>
        <v>750</v>
      </c>
      <c r="F146" s="314">
        <f t="shared" si="7"/>
        <v>1125</v>
      </c>
      <c r="G146" s="314">
        <v>1500</v>
      </c>
    </row>
    <row r="147" spans="1:7" s="305" customFormat="1" ht="24">
      <c r="A147" s="345"/>
      <c r="B147" s="312" t="s">
        <v>1130</v>
      </c>
      <c r="C147" s="321" t="s">
        <v>1223</v>
      </c>
      <c r="D147" s="314">
        <f t="shared" si="10"/>
        <v>250</v>
      </c>
      <c r="E147" s="314">
        <f t="shared" si="11"/>
        <v>500</v>
      </c>
      <c r="F147" s="314">
        <f t="shared" si="7"/>
        <v>750</v>
      </c>
      <c r="G147" s="314">
        <v>1000</v>
      </c>
    </row>
    <row r="148" spans="1:7" s="305" customFormat="1" ht="12.75">
      <c r="A148" s="345"/>
      <c r="B148" s="312" t="s">
        <v>1132</v>
      </c>
      <c r="C148" s="327"/>
      <c r="D148" s="314">
        <f t="shared" si="10"/>
        <v>250</v>
      </c>
      <c r="E148" s="314">
        <f t="shared" si="11"/>
        <v>500</v>
      </c>
      <c r="F148" s="314">
        <f t="shared" si="7"/>
        <v>750</v>
      </c>
      <c r="G148" s="314">
        <v>1000</v>
      </c>
    </row>
    <row r="149" spans="1:7" s="305" customFormat="1" ht="12.75">
      <c r="A149" s="306" t="s">
        <v>1224</v>
      </c>
      <c r="B149" s="346" t="s">
        <v>1225</v>
      </c>
      <c r="C149" s="347"/>
      <c r="D149" s="311">
        <f>D150</f>
        <v>250</v>
      </c>
      <c r="E149" s="311">
        <f>E150</f>
        <v>500</v>
      </c>
      <c r="F149" s="311">
        <f>F150</f>
        <v>750</v>
      </c>
      <c r="G149" s="311">
        <f>G150</f>
        <v>1000</v>
      </c>
    </row>
    <row r="150" spans="1:7" s="305" customFormat="1" ht="25.5">
      <c r="A150" s="306" t="s">
        <v>1226</v>
      </c>
      <c r="B150" s="348" t="s">
        <v>1227</v>
      </c>
      <c r="C150" s="341" t="s">
        <v>1228</v>
      </c>
      <c r="D150" s="314">
        <f>G150/4</f>
        <v>250</v>
      </c>
      <c r="E150" s="314">
        <f>G150/2</f>
        <v>500</v>
      </c>
      <c r="F150" s="314">
        <f t="shared" si="7"/>
        <v>750</v>
      </c>
      <c r="G150" s="314">
        <v>1000</v>
      </c>
    </row>
    <row r="151" spans="1:7" s="305" customFormat="1" ht="12.75">
      <c r="A151" s="306" t="s">
        <v>1229</v>
      </c>
      <c r="B151" s="338" t="s">
        <v>1230</v>
      </c>
      <c r="C151" s="339"/>
      <c r="D151" s="311">
        <f>D152</f>
        <v>1700</v>
      </c>
      <c r="E151" s="311">
        <f>E152</f>
        <v>3400</v>
      </c>
      <c r="F151" s="311">
        <f>F152</f>
        <v>5100</v>
      </c>
      <c r="G151" s="311">
        <f>G152</f>
        <v>6800</v>
      </c>
    </row>
    <row r="152" spans="1:7" s="305" customFormat="1" ht="48">
      <c r="A152" s="306" t="s">
        <v>1231</v>
      </c>
      <c r="B152" s="324" t="s">
        <v>476</v>
      </c>
      <c r="C152" s="349" t="s">
        <v>1232</v>
      </c>
      <c r="D152" s="314">
        <f>G152/4</f>
        <v>1700</v>
      </c>
      <c r="E152" s="314">
        <f>G152/2</f>
        <v>3400</v>
      </c>
      <c r="F152" s="314">
        <f t="shared" si="7"/>
        <v>5100</v>
      </c>
      <c r="G152" s="314">
        <v>6800</v>
      </c>
    </row>
    <row r="153" spans="1:7" s="305" customFormat="1" ht="12.75">
      <c r="A153" s="350">
        <v>9</v>
      </c>
      <c r="B153" s="322" t="s">
        <v>1233</v>
      </c>
      <c r="C153" s="323"/>
      <c r="D153" s="311">
        <f>D154</f>
        <v>1305</v>
      </c>
      <c r="E153" s="311">
        <f>E154</f>
        <v>2610</v>
      </c>
      <c r="F153" s="311">
        <f>F154</f>
        <v>3915</v>
      </c>
      <c r="G153" s="311">
        <f>G154</f>
        <v>5220</v>
      </c>
    </row>
    <row r="154" spans="1:7" s="305" customFormat="1" ht="12.75">
      <c r="A154" s="350">
        <v>9.1</v>
      </c>
      <c r="B154" s="351" t="s">
        <v>1234</v>
      </c>
      <c r="C154" s="352"/>
      <c r="D154" s="314">
        <f>G154/4</f>
        <v>1305</v>
      </c>
      <c r="E154" s="314">
        <f>G154/2</f>
        <v>2610</v>
      </c>
      <c r="F154" s="314">
        <f t="shared" si="7"/>
        <v>3915</v>
      </c>
      <c r="G154" s="311">
        <f>SUM(G155:G160)</f>
        <v>5220</v>
      </c>
    </row>
    <row r="155" spans="1:7" s="305" customFormat="1" ht="25.5">
      <c r="A155" s="350"/>
      <c r="B155" s="312" t="s">
        <v>1145</v>
      </c>
      <c r="C155" s="341" t="s">
        <v>1235</v>
      </c>
      <c r="D155" s="314">
        <f aca="true" t="shared" si="12" ref="D155:D160">G155/4</f>
        <v>1122.5</v>
      </c>
      <c r="E155" s="314">
        <f aca="true" t="shared" si="13" ref="E155:E160">G155/2</f>
        <v>2245</v>
      </c>
      <c r="F155" s="314">
        <f aca="true" t="shared" si="14" ref="F155:F160">G155/4*3</f>
        <v>3367.5</v>
      </c>
      <c r="G155" s="314">
        <v>4490</v>
      </c>
    </row>
    <row r="156" spans="1:7" s="305" customFormat="1" ht="12.75">
      <c r="A156" s="350"/>
      <c r="B156" s="312" t="s">
        <v>1124</v>
      </c>
      <c r="C156" s="341" t="s">
        <v>1236</v>
      </c>
      <c r="D156" s="314">
        <f t="shared" si="12"/>
        <v>125</v>
      </c>
      <c r="E156" s="314">
        <f t="shared" si="13"/>
        <v>250</v>
      </c>
      <c r="F156" s="314">
        <f t="shared" si="14"/>
        <v>375</v>
      </c>
      <c r="G156" s="314">
        <v>500</v>
      </c>
    </row>
    <row r="157" spans="1:7" s="305" customFormat="1" ht="12.75">
      <c r="A157" s="350"/>
      <c r="B157" s="312" t="s">
        <v>1126</v>
      </c>
      <c r="C157" s="341" t="s">
        <v>1237</v>
      </c>
      <c r="D157" s="314">
        <f t="shared" si="12"/>
        <v>12.5</v>
      </c>
      <c r="E157" s="314">
        <f t="shared" si="13"/>
        <v>25</v>
      </c>
      <c r="F157" s="314">
        <f t="shared" si="14"/>
        <v>37.5</v>
      </c>
      <c r="G157" s="314">
        <v>50</v>
      </c>
    </row>
    <row r="158" spans="1:7" s="305" customFormat="1" ht="12.75">
      <c r="A158" s="350"/>
      <c r="B158" s="312" t="s">
        <v>1128</v>
      </c>
      <c r="C158" s="341" t="s">
        <v>1238</v>
      </c>
      <c r="D158" s="314">
        <f t="shared" si="12"/>
        <v>12.5</v>
      </c>
      <c r="E158" s="314">
        <f t="shared" si="13"/>
        <v>25</v>
      </c>
      <c r="F158" s="314">
        <f t="shared" si="14"/>
        <v>37.5</v>
      </c>
      <c r="G158" s="314">
        <v>50</v>
      </c>
    </row>
    <row r="159" spans="1:7" s="305" customFormat="1" ht="12.75">
      <c r="A159" s="350"/>
      <c r="B159" s="312" t="s">
        <v>1130</v>
      </c>
      <c r="C159" s="341" t="s">
        <v>1239</v>
      </c>
      <c r="D159" s="314">
        <f t="shared" si="12"/>
        <v>20</v>
      </c>
      <c r="E159" s="314">
        <f t="shared" si="13"/>
        <v>40</v>
      </c>
      <c r="F159" s="314">
        <f t="shared" si="14"/>
        <v>60</v>
      </c>
      <c r="G159" s="314">
        <v>80</v>
      </c>
    </row>
    <row r="160" spans="1:7" s="305" customFormat="1" ht="12.75">
      <c r="A160" s="350"/>
      <c r="B160" s="312" t="s">
        <v>1132</v>
      </c>
      <c r="C160" s="341" t="s">
        <v>1240</v>
      </c>
      <c r="D160" s="314">
        <f t="shared" si="12"/>
        <v>12.5</v>
      </c>
      <c r="E160" s="314">
        <f t="shared" si="13"/>
        <v>25</v>
      </c>
      <c r="F160" s="314">
        <f t="shared" si="14"/>
        <v>37.5</v>
      </c>
      <c r="G160" s="314">
        <v>50</v>
      </c>
    </row>
    <row r="161" spans="1:7" ht="12.75">
      <c r="A161" s="353"/>
      <c r="B161" s="354" t="s">
        <v>1241</v>
      </c>
      <c r="C161" s="355"/>
      <c r="D161" s="356">
        <f>D11+D55+D99+D102+D104+D115+D149+D151+D153</f>
        <v>168347.725</v>
      </c>
      <c r="E161" s="356">
        <f>E11+E55+E99+E102+E104+E115+E149+E151+E153</f>
        <v>336695.45</v>
      </c>
      <c r="F161" s="356">
        <f>F11+F55+F99+F102+F104+F115+F149+F151+F153</f>
        <v>505043.175</v>
      </c>
      <c r="G161" s="356">
        <f>G11+G55+G99+G102+G104+G115+G149+G151+G153</f>
        <v>646776.7</v>
      </c>
    </row>
    <row r="162" spans="4:7" ht="23.25" customHeight="1">
      <c r="D162" s="357"/>
      <c r="E162" s="357"/>
      <c r="F162" s="357"/>
      <c r="G162" s="357"/>
    </row>
    <row r="163" spans="4:7" ht="23.25" customHeight="1">
      <c r="D163" s="358"/>
      <c r="E163" s="358"/>
      <c r="F163" s="358"/>
      <c r="G163" s="358"/>
    </row>
    <row r="164" spans="4:7" ht="23.25" customHeight="1">
      <c r="D164" s="358"/>
      <c r="E164" s="358"/>
      <c r="F164" s="358"/>
      <c r="G164" s="358"/>
    </row>
    <row r="165" ht="23.25" customHeight="1">
      <c r="G165" s="359"/>
    </row>
  </sheetData>
  <sheetProtection/>
  <mergeCells count="6">
    <mergeCell ref="E1:F1"/>
    <mergeCell ref="E2:G2"/>
    <mergeCell ref="E3:G3"/>
    <mergeCell ref="E6:G6"/>
    <mergeCell ref="A8:G8"/>
    <mergeCell ref="F9:G9"/>
  </mergeCell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R361"/>
  <sheetViews>
    <sheetView zoomScalePageLayoutView="0" workbookViewId="0" topLeftCell="A1">
      <selection activeCell="H352" sqref="H352:I352"/>
    </sheetView>
  </sheetViews>
  <sheetFormatPr defaultColWidth="9.140625" defaultRowHeight="12.75"/>
  <cols>
    <col min="1" max="1" width="4.421875" style="447" customWidth="1"/>
    <col min="2" max="2" width="3.28125" style="456" customWidth="1"/>
    <col min="3" max="3" width="2.7109375" style="457" customWidth="1"/>
    <col min="4" max="4" width="4.421875" style="458" customWidth="1"/>
    <col min="5" max="5" width="37.28125" style="451" customWidth="1"/>
    <col min="6" max="8" width="9.7109375" style="452" customWidth="1"/>
    <col min="9" max="9" width="10.140625" style="452" customWidth="1"/>
    <col min="10" max="10" width="9.57421875" style="452" customWidth="1"/>
    <col min="11" max="16384" width="9.140625" style="361" customWidth="1"/>
  </cols>
  <sheetData>
    <row r="1" spans="1:252" ht="15">
      <c r="A1" s="360"/>
      <c r="B1" s="360"/>
      <c r="C1" s="360"/>
      <c r="D1" s="360"/>
      <c r="E1" s="360"/>
      <c r="F1" s="535" t="s">
        <v>1242</v>
      </c>
      <c r="G1" s="535"/>
      <c r="H1" s="535"/>
      <c r="I1" s="535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15">
      <c r="A2" s="360"/>
      <c r="B2" s="360"/>
      <c r="C2" s="360"/>
      <c r="D2" s="360"/>
      <c r="E2" s="360"/>
      <c r="F2" s="536" t="s">
        <v>1046</v>
      </c>
      <c r="G2" s="536"/>
      <c r="H2" s="536"/>
      <c r="I2" s="536"/>
      <c r="J2" s="36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ht="15">
      <c r="A3" s="360"/>
      <c r="B3" s="360"/>
      <c r="C3" s="360"/>
      <c r="D3" s="360"/>
      <c r="E3" s="360"/>
      <c r="F3" s="537" t="s">
        <v>1243</v>
      </c>
      <c r="G3" s="537"/>
      <c r="H3" s="537"/>
      <c r="I3" s="537"/>
      <c r="J3" s="537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ht="15">
      <c r="A4" s="360"/>
      <c r="B4" s="360"/>
      <c r="C4" s="360"/>
      <c r="D4" s="360"/>
      <c r="E4" s="360"/>
      <c r="F4" s="363"/>
      <c r="G4" s="364"/>
      <c r="H4" s="364"/>
      <c r="I4" s="36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1:252" ht="15">
      <c r="A5" s="360"/>
      <c r="B5" s="360"/>
      <c r="C5" s="360"/>
      <c r="D5" s="360"/>
      <c r="E5" s="360"/>
      <c r="F5" s="365" t="s">
        <v>1048</v>
      </c>
      <c r="G5"/>
      <c r="H5" s="364"/>
      <c r="I5" s="364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2" ht="15">
      <c r="A6" s="360"/>
      <c r="B6" s="360"/>
      <c r="C6" s="360"/>
      <c r="D6" s="360"/>
      <c r="E6" s="360"/>
      <c r="F6" s="366"/>
      <c r="G6" s="366"/>
      <c r="H6" s="538" t="s">
        <v>1244</v>
      </c>
      <c r="I6" s="53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252" ht="15">
      <c r="A7" s="360"/>
      <c r="B7" s="360"/>
      <c r="C7" s="360"/>
      <c r="D7" s="360"/>
      <c r="E7" s="360"/>
      <c r="F7" s="367"/>
      <c r="G7" s="367"/>
      <c r="H7" s="539" t="s">
        <v>1245</v>
      </c>
      <c r="I7" s="539"/>
      <c r="J7" s="539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</row>
    <row r="8" spans="1:252" ht="15">
      <c r="A8" s="360"/>
      <c r="B8" s="360"/>
      <c r="C8" s="360"/>
      <c r="D8" s="360"/>
      <c r="E8" s="360"/>
      <c r="F8" s="365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1:252" ht="15">
      <c r="A9" s="540" t="s">
        <v>1246</v>
      </c>
      <c r="B9" s="540"/>
      <c r="C9" s="540"/>
      <c r="D9" s="540"/>
      <c r="E9" s="540"/>
      <c r="F9" s="540"/>
      <c r="G9" s="540"/>
      <c r="H9" s="540"/>
      <c r="I9" s="540"/>
      <c r="J9" s="540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1:10" ht="15">
      <c r="A10" s="540"/>
      <c r="B10" s="540"/>
      <c r="C10" s="540"/>
      <c r="D10" s="540"/>
      <c r="E10" s="540"/>
      <c r="F10" s="540"/>
      <c r="G10" s="540"/>
      <c r="H10" s="540"/>
      <c r="I10" s="540"/>
      <c r="J10" s="540"/>
    </row>
    <row r="11" spans="1:10" ht="15.75">
      <c r="A11" s="368"/>
      <c r="B11" s="369"/>
      <c r="C11" s="370"/>
      <c r="D11" s="370"/>
      <c r="E11" s="371"/>
      <c r="F11" s="372"/>
      <c r="G11" s="372"/>
      <c r="H11" s="529" t="s">
        <v>1054</v>
      </c>
      <c r="I11" s="529"/>
      <c r="J11" s="529"/>
    </row>
    <row r="12" spans="1:252" ht="15">
      <c r="A12" s="530" t="s">
        <v>1247</v>
      </c>
      <c r="B12" s="531" t="s">
        <v>1248</v>
      </c>
      <c r="C12" s="532" t="s">
        <v>1249</v>
      </c>
      <c r="D12" s="532" t="s">
        <v>1250</v>
      </c>
      <c r="E12" s="533" t="s">
        <v>1251</v>
      </c>
      <c r="F12" s="534" t="s">
        <v>1252</v>
      </c>
      <c r="G12" s="534" t="s">
        <v>1253</v>
      </c>
      <c r="H12" s="534" t="s">
        <v>1254</v>
      </c>
      <c r="I12" s="534" t="s">
        <v>1255</v>
      </c>
      <c r="J12" s="527">
        <v>2023</v>
      </c>
      <c r="K12" s="373"/>
      <c r="L12" s="373"/>
      <c r="M12" s="373"/>
      <c r="N12" s="373"/>
      <c r="O12" s="373"/>
      <c r="P12" s="373"/>
      <c r="Q12" s="373"/>
      <c r="R12" s="373"/>
      <c r="S12" s="373"/>
      <c r="T12" s="373"/>
      <c r="U12" s="373"/>
      <c r="V12" s="373"/>
      <c r="W12" s="373"/>
      <c r="X12" s="373"/>
      <c r="Y12" s="373"/>
      <c r="Z12" s="373"/>
      <c r="AA12" s="373"/>
      <c r="AB12" s="373"/>
      <c r="AC12" s="373"/>
      <c r="AD12" s="373"/>
      <c r="AE12" s="373"/>
      <c r="AF12" s="373"/>
      <c r="AG12" s="373"/>
      <c r="AH12" s="373"/>
      <c r="AI12" s="373"/>
      <c r="AJ12" s="373"/>
      <c r="AK12" s="373"/>
      <c r="AL12" s="373"/>
      <c r="AM12" s="373"/>
      <c r="AN12" s="373"/>
      <c r="AO12" s="373"/>
      <c r="AP12" s="373"/>
      <c r="AQ12" s="373"/>
      <c r="AR12" s="373"/>
      <c r="AS12" s="373"/>
      <c r="AT12" s="373"/>
      <c r="AU12" s="373"/>
      <c r="AV12" s="373"/>
      <c r="AW12" s="373"/>
      <c r="AX12" s="373"/>
      <c r="AY12" s="373"/>
      <c r="AZ12" s="373"/>
      <c r="BA12" s="373"/>
      <c r="BB12" s="373"/>
      <c r="BC12" s="373"/>
      <c r="BD12" s="373"/>
      <c r="BE12" s="373"/>
      <c r="BF12" s="373"/>
      <c r="BG12" s="373"/>
      <c r="BH12" s="373"/>
      <c r="BI12" s="373"/>
      <c r="BJ12" s="373"/>
      <c r="BK12" s="373"/>
      <c r="BL12" s="373"/>
      <c r="BM12" s="373"/>
      <c r="BN12" s="373"/>
      <c r="BO12" s="373"/>
      <c r="BP12" s="373"/>
      <c r="BQ12" s="373"/>
      <c r="BR12" s="373"/>
      <c r="BS12" s="373"/>
      <c r="BT12" s="373"/>
      <c r="BU12" s="373"/>
      <c r="BV12" s="373"/>
      <c r="BW12" s="373"/>
      <c r="BX12" s="373"/>
      <c r="BY12" s="373"/>
      <c r="BZ12" s="373"/>
      <c r="CA12" s="373"/>
      <c r="CB12" s="373"/>
      <c r="CC12" s="373"/>
      <c r="CD12" s="373"/>
      <c r="CE12" s="373"/>
      <c r="CF12" s="373"/>
      <c r="CG12" s="373"/>
      <c r="CH12" s="373"/>
      <c r="CI12" s="373"/>
      <c r="CJ12" s="373"/>
      <c r="CK12" s="373"/>
      <c r="CL12" s="373"/>
      <c r="CM12" s="373"/>
      <c r="CN12" s="373"/>
      <c r="CO12" s="373"/>
      <c r="CP12" s="373"/>
      <c r="CQ12" s="373"/>
      <c r="CR12" s="373"/>
      <c r="CS12" s="373"/>
      <c r="CT12" s="373"/>
      <c r="CU12" s="373"/>
      <c r="CV12" s="373"/>
      <c r="CW12" s="373"/>
      <c r="CX12" s="373"/>
      <c r="CY12" s="373"/>
      <c r="CZ12" s="373"/>
      <c r="DA12" s="373"/>
      <c r="DB12" s="373"/>
      <c r="DC12" s="373"/>
      <c r="DD12" s="373"/>
      <c r="DE12" s="373"/>
      <c r="DF12" s="373"/>
      <c r="DG12" s="373"/>
      <c r="DH12" s="373"/>
      <c r="DI12" s="373"/>
      <c r="DJ12" s="373"/>
      <c r="DK12" s="373"/>
      <c r="DL12" s="373"/>
      <c r="DM12" s="373"/>
      <c r="DN12" s="373"/>
      <c r="DO12" s="373"/>
      <c r="DP12" s="373"/>
      <c r="DQ12" s="373"/>
      <c r="DR12" s="373"/>
      <c r="DS12" s="373"/>
      <c r="DT12" s="373"/>
      <c r="DU12" s="373"/>
      <c r="DV12" s="373"/>
      <c r="DW12" s="373"/>
      <c r="DX12" s="373"/>
      <c r="DY12" s="373"/>
      <c r="DZ12" s="373"/>
      <c r="EA12" s="373"/>
      <c r="EB12" s="373"/>
      <c r="EC12" s="373"/>
      <c r="ED12" s="373"/>
      <c r="EE12" s="373"/>
      <c r="EF12" s="373"/>
      <c r="EG12" s="373"/>
      <c r="EH12" s="373"/>
      <c r="EI12" s="373"/>
      <c r="EJ12" s="373"/>
      <c r="EK12" s="373"/>
      <c r="EL12" s="373"/>
      <c r="EM12" s="373"/>
      <c r="EN12" s="373"/>
      <c r="EO12" s="373"/>
      <c r="EP12" s="373"/>
      <c r="EQ12" s="373"/>
      <c r="ER12" s="373"/>
      <c r="ES12" s="373"/>
      <c r="ET12" s="373"/>
      <c r="EU12" s="373"/>
      <c r="EV12" s="373"/>
      <c r="EW12" s="373"/>
      <c r="EX12" s="373"/>
      <c r="EY12" s="373"/>
      <c r="EZ12" s="373"/>
      <c r="FA12" s="373"/>
      <c r="FB12" s="373"/>
      <c r="FC12" s="373"/>
      <c r="FD12" s="373"/>
      <c r="FE12" s="373"/>
      <c r="FF12" s="373"/>
      <c r="FG12" s="373"/>
      <c r="FH12" s="373"/>
      <c r="FI12" s="373"/>
      <c r="FJ12" s="373"/>
      <c r="FK12" s="373"/>
      <c r="FL12" s="373"/>
      <c r="FM12" s="373"/>
      <c r="FN12" s="373"/>
      <c r="FO12" s="373"/>
      <c r="FP12" s="373"/>
      <c r="FQ12" s="373"/>
      <c r="FR12" s="373"/>
      <c r="FS12" s="373"/>
      <c r="FT12" s="373"/>
      <c r="FU12" s="373"/>
      <c r="FV12" s="373"/>
      <c r="FW12" s="373"/>
      <c r="FX12" s="373"/>
      <c r="FY12" s="373"/>
      <c r="FZ12" s="373"/>
      <c r="GA12" s="373"/>
      <c r="GB12" s="373"/>
      <c r="GC12" s="373"/>
      <c r="GD12" s="373"/>
      <c r="GE12" s="373"/>
      <c r="GF12" s="373"/>
      <c r="GG12" s="373"/>
      <c r="GH12" s="373"/>
      <c r="GI12" s="373"/>
      <c r="GJ12" s="373"/>
      <c r="GK12" s="373"/>
      <c r="GL12" s="373"/>
      <c r="GM12" s="373"/>
      <c r="GN12" s="373"/>
      <c r="GO12" s="373"/>
      <c r="GP12" s="373"/>
      <c r="GQ12" s="373"/>
      <c r="GR12" s="373"/>
      <c r="GS12" s="373"/>
      <c r="GT12" s="373"/>
      <c r="GU12" s="373"/>
      <c r="GV12" s="373"/>
      <c r="GW12" s="373"/>
      <c r="GX12" s="373"/>
      <c r="GY12" s="373"/>
      <c r="GZ12" s="373"/>
      <c r="HA12" s="373"/>
      <c r="HB12" s="373"/>
      <c r="HC12" s="373"/>
      <c r="HD12" s="373"/>
      <c r="HE12" s="373"/>
      <c r="HF12" s="373"/>
      <c r="HG12" s="373"/>
      <c r="HH12" s="373"/>
      <c r="HI12" s="373"/>
      <c r="HJ12" s="373"/>
      <c r="HK12" s="373"/>
      <c r="HL12" s="373"/>
      <c r="HM12" s="373"/>
      <c r="HN12" s="373"/>
      <c r="HO12" s="373"/>
      <c r="HP12" s="373"/>
      <c r="HQ12" s="373"/>
      <c r="HR12" s="373"/>
      <c r="HS12" s="373"/>
      <c r="HT12" s="373"/>
      <c r="HU12" s="373"/>
      <c r="HV12" s="373"/>
      <c r="HW12" s="373"/>
      <c r="HX12" s="373"/>
      <c r="HY12" s="373"/>
      <c r="HZ12" s="373"/>
      <c r="IA12" s="373"/>
      <c r="IB12" s="373"/>
      <c r="IC12" s="373"/>
      <c r="ID12" s="373"/>
      <c r="IE12" s="373"/>
      <c r="IF12" s="373"/>
      <c r="IG12" s="373"/>
      <c r="IH12" s="373"/>
      <c r="II12" s="373"/>
      <c r="IJ12" s="373"/>
      <c r="IK12" s="373"/>
      <c r="IL12" s="373"/>
      <c r="IM12" s="373"/>
      <c r="IN12" s="373"/>
      <c r="IO12" s="373"/>
      <c r="IP12" s="373"/>
      <c r="IQ12" s="373"/>
      <c r="IR12" s="373"/>
    </row>
    <row r="13" spans="1:252" ht="15">
      <c r="A13" s="530"/>
      <c r="B13" s="531"/>
      <c r="C13" s="532"/>
      <c r="D13" s="532"/>
      <c r="E13" s="533"/>
      <c r="F13" s="534"/>
      <c r="G13" s="534"/>
      <c r="H13" s="534"/>
      <c r="I13" s="534"/>
      <c r="J13" s="528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74"/>
      <c r="Y13" s="374"/>
      <c r="Z13" s="374"/>
      <c r="AA13" s="374"/>
      <c r="AB13" s="374"/>
      <c r="AC13" s="374"/>
      <c r="AD13" s="374"/>
      <c r="AE13" s="374"/>
      <c r="AF13" s="374"/>
      <c r="AG13" s="374"/>
      <c r="AH13" s="374"/>
      <c r="AI13" s="374"/>
      <c r="AJ13" s="374"/>
      <c r="AK13" s="374"/>
      <c r="AL13" s="374"/>
      <c r="AM13" s="374"/>
      <c r="AN13" s="374"/>
      <c r="AO13" s="374"/>
      <c r="AP13" s="374"/>
      <c r="AQ13" s="374"/>
      <c r="AR13" s="374"/>
      <c r="AS13" s="374"/>
      <c r="AT13" s="374"/>
      <c r="AU13" s="374"/>
      <c r="AV13" s="374"/>
      <c r="AW13" s="374"/>
      <c r="AX13" s="374"/>
      <c r="AY13" s="374"/>
      <c r="AZ13" s="374"/>
      <c r="BA13" s="374"/>
      <c r="BB13" s="374"/>
      <c r="BC13" s="374"/>
      <c r="BD13" s="374"/>
      <c r="BE13" s="374"/>
      <c r="BF13" s="374"/>
      <c r="BG13" s="374"/>
      <c r="BH13" s="374"/>
      <c r="BI13" s="374"/>
      <c r="BJ13" s="374"/>
      <c r="BK13" s="374"/>
      <c r="BL13" s="374"/>
      <c r="BM13" s="374"/>
      <c r="BN13" s="374"/>
      <c r="BO13" s="374"/>
      <c r="BP13" s="374"/>
      <c r="BQ13" s="374"/>
      <c r="BR13" s="374"/>
      <c r="BS13" s="374"/>
      <c r="BT13" s="374"/>
      <c r="BU13" s="374"/>
      <c r="BV13" s="374"/>
      <c r="BW13" s="374"/>
      <c r="BX13" s="374"/>
      <c r="BY13" s="374"/>
      <c r="BZ13" s="374"/>
      <c r="CA13" s="374"/>
      <c r="CB13" s="374"/>
      <c r="CC13" s="374"/>
      <c r="CD13" s="374"/>
      <c r="CE13" s="374"/>
      <c r="CF13" s="374"/>
      <c r="CG13" s="374"/>
      <c r="CH13" s="374"/>
      <c r="CI13" s="374"/>
      <c r="CJ13" s="374"/>
      <c r="CK13" s="374"/>
      <c r="CL13" s="374"/>
      <c r="CM13" s="374"/>
      <c r="CN13" s="374"/>
      <c r="CO13" s="374"/>
      <c r="CP13" s="374"/>
      <c r="CQ13" s="374"/>
      <c r="CR13" s="374"/>
      <c r="CS13" s="374"/>
      <c r="CT13" s="374"/>
      <c r="CU13" s="374"/>
      <c r="CV13" s="374"/>
      <c r="CW13" s="374"/>
      <c r="CX13" s="374"/>
      <c r="CY13" s="374"/>
      <c r="CZ13" s="374"/>
      <c r="DA13" s="374"/>
      <c r="DB13" s="374"/>
      <c r="DC13" s="374"/>
      <c r="DD13" s="374"/>
      <c r="DE13" s="374"/>
      <c r="DF13" s="374"/>
      <c r="DG13" s="374"/>
      <c r="DH13" s="374"/>
      <c r="DI13" s="374"/>
      <c r="DJ13" s="374"/>
      <c r="DK13" s="374"/>
      <c r="DL13" s="374"/>
      <c r="DM13" s="374"/>
      <c r="DN13" s="374"/>
      <c r="DO13" s="374"/>
      <c r="DP13" s="374"/>
      <c r="DQ13" s="374"/>
      <c r="DR13" s="374"/>
      <c r="DS13" s="374"/>
      <c r="DT13" s="374"/>
      <c r="DU13" s="374"/>
      <c r="DV13" s="374"/>
      <c r="DW13" s="374"/>
      <c r="DX13" s="374"/>
      <c r="DY13" s="374"/>
      <c r="DZ13" s="374"/>
      <c r="EA13" s="374"/>
      <c r="EB13" s="374"/>
      <c r="EC13" s="374"/>
      <c r="ED13" s="374"/>
      <c r="EE13" s="374"/>
      <c r="EF13" s="374"/>
      <c r="EG13" s="374"/>
      <c r="EH13" s="374"/>
      <c r="EI13" s="374"/>
      <c r="EJ13" s="374"/>
      <c r="EK13" s="374"/>
      <c r="EL13" s="374"/>
      <c r="EM13" s="374"/>
      <c r="EN13" s="374"/>
      <c r="EO13" s="374"/>
      <c r="EP13" s="374"/>
      <c r="EQ13" s="374"/>
      <c r="ER13" s="374"/>
      <c r="ES13" s="374"/>
      <c r="ET13" s="374"/>
      <c r="EU13" s="374"/>
      <c r="EV13" s="374"/>
      <c r="EW13" s="374"/>
      <c r="EX13" s="374"/>
      <c r="EY13" s="374"/>
      <c r="EZ13" s="374"/>
      <c r="FA13" s="374"/>
      <c r="FB13" s="374"/>
      <c r="FC13" s="374"/>
      <c r="FD13" s="374"/>
      <c r="FE13" s="374"/>
      <c r="FF13" s="374"/>
      <c r="FG13" s="374"/>
      <c r="FH13" s="374"/>
      <c r="FI13" s="374"/>
      <c r="FJ13" s="374"/>
      <c r="FK13" s="374"/>
      <c r="FL13" s="374"/>
      <c r="FM13" s="374"/>
      <c r="FN13" s="374"/>
      <c r="FO13" s="374"/>
      <c r="FP13" s="374"/>
      <c r="FQ13" s="374"/>
      <c r="FR13" s="374"/>
      <c r="FS13" s="374"/>
      <c r="FT13" s="374"/>
      <c r="FU13" s="374"/>
      <c r="FV13" s="374"/>
      <c r="FW13" s="374"/>
      <c r="FX13" s="374"/>
      <c r="FY13" s="374"/>
      <c r="FZ13" s="374"/>
      <c r="GA13" s="374"/>
      <c r="GB13" s="374"/>
      <c r="GC13" s="374"/>
      <c r="GD13" s="374"/>
      <c r="GE13" s="374"/>
      <c r="GF13" s="374"/>
      <c r="GG13" s="374"/>
      <c r="GH13" s="374"/>
      <c r="GI13" s="374"/>
      <c r="GJ13" s="374"/>
      <c r="GK13" s="374"/>
      <c r="GL13" s="374"/>
      <c r="GM13" s="374"/>
      <c r="GN13" s="374"/>
      <c r="GO13" s="374"/>
      <c r="GP13" s="374"/>
      <c r="GQ13" s="374"/>
      <c r="GR13" s="374"/>
      <c r="GS13" s="374"/>
      <c r="GT13" s="374"/>
      <c r="GU13" s="374"/>
      <c r="GV13" s="374"/>
      <c r="GW13" s="374"/>
      <c r="GX13" s="374"/>
      <c r="GY13" s="374"/>
      <c r="GZ13" s="374"/>
      <c r="HA13" s="374"/>
      <c r="HB13" s="374"/>
      <c r="HC13" s="374"/>
      <c r="HD13" s="374"/>
      <c r="HE13" s="374"/>
      <c r="HF13" s="374"/>
      <c r="HG13" s="374"/>
      <c r="HH13" s="374"/>
      <c r="HI13" s="374"/>
      <c r="HJ13" s="374"/>
      <c r="HK13" s="374"/>
      <c r="HL13" s="374"/>
      <c r="HM13" s="374"/>
      <c r="HN13" s="374"/>
      <c r="HO13" s="374"/>
      <c r="HP13" s="374"/>
      <c r="HQ13" s="374"/>
      <c r="HR13" s="374"/>
      <c r="HS13" s="374"/>
      <c r="HT13" s="374"/>
      <c r="HU13" s="374"/>
      <c r="HV13" s="374"/>
      <c r="HW13" s="374"/>
      <c r="HX13" s="374"/>
      <c r="HY13" s="374"/>
      <c r="HZ13" s="374"/>
      <c r="IA13" s="374"/>
      <c r="IB13" s="374"/>
      <c r="IC13" s="374"/>
      <c r="ID13" s="374"/>
      <c r="IE13" s="374"/>
      <c r="IF13" s="374"/>
      <c r="IG13" s="374"/>
      <c r="IH13" s="374"/>
      <c r="II13" s="374"/>
      <c r="IJ13" s="374"/>
      <c r="IK13" s="374"/>
      <c r="IL13" s="374"/>
      <c r="IM13" s="374"/>
      <c r="IN13" s="374"/>
      <c r="IO13" s="374"/>
      <c r="IP13" s="374"/>
      <c r="IQ13" s="374"/>
      <c r="IR13" s="374"/>
    </row>
    <row r="14" spans="1:252" ht="15">
      <c r="A14" s="375">
        <v>1</v>
      </c>
      <c r="B14" s="375">
        <v>2</v>
      </c>
      <c r="C14" s="375">
        <v>3</v>
      </c>
      <c r="D14" s="375">
        <v>4</v>
      </c>
      <c r="E14" s="375">
        <v>5</v>
      </c>
      <c r="F14" s="375"/>
      <c r="G14" s="375"/>
      <c r="H14" s="375"/>
      <c r="I14" s="375"/>
      <c r="J14" s="375"/>
      <c r="K14" s="376"/>
      <c r="L14" s="376"/>
      <c r="M14" s="376"/>
      <c r="N14" s="376"/>
      <c r="O14" s="376"/>
      <c r="P14" s="376"/>
      <c r="Q14" s="376"/>
      <c r="R14" s="376"/>
      <c r="S14" s="376"/>
      <c r="T14" s="376"/>
      <c r="U14" s="376"/>
      <c r="V14" s="376"/>
      <c r="W14" s="376"/>
      <c r="X14" s="376"/>
      <c r="Y14" s="376"/>
      <c r="Z14" s="376"/>
      <c r="AA14" s="376"/>
      <c r="AB14" s="376"/>
      <c r="AC14" s="376"/>
      <c r="AD14" s="376"/>
      <c r="AE14" s="376"/>
      <c r="AF14" s="376"/>
      <c r="AG14" s="376"/>
      <c r="AH14" s="376"/>
      <c r="AI14" s="376"/>
      <c r="AJ14" s="376"/>
      <c r="AK14" s="376"/>
      <c r="AL14" s="376"/>
      <c r="AM14" s="376"/>
      <c r="AN14" s="376"/>
      <c r="AO14" s="376"/>
      <c r="AP14" s="376"/>
      <c r="AQ14" s="376"/>
      <c r="AR14" s="376"/>
      <c r="AS14" s="376"/>
      <c r="AT14" s="376"/>
      <c r="AU14" s="376"/>
      <c r="AV14" s="376"/>
      <c r="AW14" s="376"/>
      <c r="AX14" s="376"/>
      <c r="AY14" s="376"/>
      <c r="AZ14" s="376"/>
      <c r="BA14" s="376"/>
      <c r="BB14" s="376"/>
      <c r="BC14" s="376"/>
      <c r="BD14" s="376"/>
      <c r="BE14" s="376"/>
      <c r="BF14" s="376"/>
      <c r="BG14" s="376"/>
      <c r="BH14" s="376"/>
      <c r="BI14" s="376"/>
      <c r="BJ14" s="376"/>
      <c r="BK14" s="376"/>
      <c r="BL14" s="376"/>
      <c r="BM14" s="376"/>
      <c r="BN14" s="376"/>
      <c r="BO14" s="376"/>
      <c r="BP14" s="376"/>
      <c r="BQ14" s="376"/>
      <c r="BR14" s="376"/>
      <c r="BS14" s="376"/>
      <c r="BT14" s="376"/>
      <c r="BU14" s="376"/>
      <c r="BV14" s="376"/>
      <c r="BW14" s="376"/>
      <c r="BX14" s="376"/>
      <c r="BY14" s="376"/>
      <c r="BZ14" s="376"/>
      <c r="CA14" s="376"/>
      <c r="CB14" s="376"/>
      <c r="CC14" s="376"/>
      <c r="CD14" s="376"/>
      <c r="CE14" s="376"/>
      <c r="CF14" s="376"/>
      <c r="CG14" s="376"/>
      <c r="CH14" s="376"/>
      <c r="CI14" s="376"/>
      <c r="CJ14" s="376"/>
      <c r="CK14" s="376"/>
      <c r="CL14" s="376"/>
      <c r="CM14" s="376"/>
      <c r="CN14" s="376"/>
      <c r="CO14" s="376"/>
      <c r="CP14" s="376"/>
      <c r="CQ14" s="376"/>
      <c r="CR14" s="376"/>
      <c r="CS14" s="376"/>
      <c r="CT14" s="376"/>
      <c r="CU14" s="376"/>
      <c r="CV14" s="376"/>
      <c r="CW14" s="376"/>
      <c r="CX14" s="376"/>
      <c r="CY14" s="376"/>
      <c r="CZ14" s="376"/>
      <c r="DA14" s="376"/>
      <c r="DB14" s="376"/>
      <c r="DC14" s="376"/>
      <c r="DD14" s="376"/>
      <c r="DE14" s="376"/>
      <c r="DF14" s="376"/>
      <c r="DG14" s="376"/>
      <c r="DH14" s="376"/>
      <c r="DI14" s="376"/>
      <c r="DJ14" s="376"/>
      <c r="DK14" s="376"/>
      <c r="DL14" s="376"/>
      <c r="DM14" s="376"/>
      <c r="DN14" s="376"/>
      <c r="DO14" s="376"/>
      <c r="DP14" s="376"/>
      <c r="DQ14" s="376"/>
      <c r="DR14" s="376"/>
      <c r="DS14" s="376"/>
      <c r="DT14" s="376"/>
      <c r="DU14" s="376"/>
      <c r="DV14" s="376"/>
      <c r="DW14" s="376"/>
      <c r="DX14" s="376"/>
      <c r="DY14" s="376"/>
      <c r="DZ14" s="376"/>
      <c r="EA14" s="376"/>
      <c r="EB14" s="376"/>
      <c r="EC14" s="376"/>
      <c r="ED14" s="376"/>
      <c r="EE14" s="376"/>
      <c r="EF14" s="376"/>
      <c r="EG14" s="376"/>
      <c r="EH14" s="376"/>
      <c r="EI14" s="376"/>
      <c r="EJ14" s="376"/>
      <c r="EK14" s="376"/>
      <c r="EL14" s="376"/>
      <c r="EM14" s="376"/>
      <c r="EN14" s="376"/>
      <c r="EO14" s="376"/>
      <c r="EP14" s="376"/>
      <c r="EQ14" s="376"/>
      <c r="ER14" s="376"/>
      <c r="ES14" s="376"/>
      <c r="ET14" s="376"/>
      <c r="EU14" s="376"/>
      <c r="EV14" s="376"/>
      <c r="EW14" s="376"/>
      <c r="EX14" s="376"/>
      <c r="EY14" s="376"/>
      <c r="EZ14" s="376"/>
      <c r="FA14" s="376"/>
      <c r="FB14" s="376"/>
      <c r="FC14" s="376"/>
      <c r="FD14" s="376"/>
      <c r="FE14" s="376"/>
      <c r="FF14" s="376"/>
      <c r="FG14" s="376"/>
      <c r="FH14" s="376"/>
      <c r="FI14" s="376"/>
      <c r="FJ14" s="376"/>
      <c r="FK14" s="376"/>
      <c r="FL14" s="376"/>
      <c r="FM14" s="376"/>
      <c r="FN14" s="376"/>
      <c r="FO14" s="376"/>
      <c r="FP14" s="376"/>
      <c r="FQ14" s="376"/>
      <c r="FR14" s="376"/>
      <c r="FS14" s="376"/>
      <c r="FT14" s="376"/>
      <c r="FU14" s="376"/>
      <c r="FV14" s="376"/>
      <c r="FW14" s="376"/>
      <c r="FX14" s="376"/>
      <c r="FY14" s="376"/>
      <c r="FZ14" s="376"/>
      <c r="GA14" s="376"/>
      <c r="GB14" s="376"/>
      <c r="GC14" s="376"/>
      <c r="GD14" s="376"/>
      <c r="GE14" s="376"/>
      <c r="GF14" s="376"/>
      <c r="GG14" s="376"/>
      <c r="GH14" s="376"/>
      <c r="GI14" s="376"/>
      <c r="GJ14" s="376"/>
      <c r="GK14" s="376"/>
      <c r="GL14" s="376"/>
      <c r="GM14" s="376"/>
      <c r="GN14" s="376"/>
      <c r="GO14" s="376"/>
      <c r="GP14" s="376"/>
      <c r="GQ14" s="376"/>
      <c r="GR14" s="376"/>
      <c r="GS14" s="376"/>
      <c r="GT14" s="376"/>
      <c r="GU14" s="376"/>
      <c r="GV14" s="376"/>
      <c r="GW14" s="376"/>
      <c r="GX14" s="376"/>
      <c r="GY14" s="376"/>
      <c r="GZ14" s="376"/>
      <c r="HA14" s="376"/>
      <c r="HB14" s="376"/>
      <c r="HC14" s="376"/>
      <c r="HD14" s="376"/>
      <c r="HE14" s="376"/>
      <c r="HF14" s="376"/>
      <c r="HG14" s="376"/>
      <c r="HH14" s="376"/>
      <c r="HI14" s="376"/>
      <c r="HJ14" s="376"/>
      <c r="HK14" s="376"/>
      <c r="HL14" s="376"/>
      <c r="HM14" s="376"/>
      <c r="HN14" s="376"/>
      <c r="HO14" s="376"/>
      <c r="HP14" s="376"/>
      <c r="HQ14" s="376"/>
      <c r="HR14" s="376"/>
      <c r="HS14" s="376"/>
      <c r="HT14" s="376"/>
      <c r="HU14" s="376"/>
      <c r="HV14" s="376"/>
      <c r="HW14" s="376"/>
      <c r="HX14" s="376"/>
      <c r="HY14" s="376"/>
      <c r="HZ14" s="376"/>
      <c r="IA14" s="376"/>
      <c r="IB14" s="376"/>
      <c r="IC14" s="376"/>
      <c r="ID14" s="376"/>
      <c r="IE14" s="376"/>
      <c r="IF14" s="376"/>
      <c r="IG14" s="376"/>
      <c r="IH14" s="376"/>
      <c r="II14" s="376"/>
      <c r="IJ14" s="376"/>
      <c r="IK14" s="376"/>
      <c r="IL14" s="376"/>
      <c r="IM14" s="376"/>
      <c r="IN14" s="376"/>
      <c r="IO14" s="376"/>
      <c r="IP14" s="376"/>
      <c r="IQ14" s="376"/>
      <c r="IR14" s="376"/>
    </row>
    <row r="15" spans="1:252" ht="15.75">
      <c r="A15" s="377">
        <v>2000</v>
      </c>
      <c r="B15" s="378" t="s">
        <v>256</v>
      </c>
      <c r="C15" s="379" t="s">
        <v>257</v>
      </c>
      <c r="D15" s="380" t="s">
        <v>257</v>
      </c>
      <c r="E15" s="381" t="s">
        <v>1256</v>
      </c>
      <c r="F15" s="382">
        <f>F16+F85+F106+F112+F184+F218+F257+F314+F346+F353+F252</f>
        <v>1698736.3</v>
      </c>
      <c r="G15" s="382">
        <f>G16+G85+G106+G112+G184+G218+G257+G314+G346+G353+G252</f>
        <v>2340646.3</v>
      </c>
      <c r="H15" s="382">
        <f>H16+H85+H106+H112+H184+H218+H257+H314+H346+H353+H252</f>
        <v>2868543.8000000003</v>
      </c>
      <c r="I15" s="382">
        <f>I16+I85+I106+I112+I184+I218+I257+I314+I346+I353+I252</f>
        <v>2869894.1</v>
      </c>
      <c r="J15" s="382">
        <f>J16+J85+J106+J112+J184+J218+J257+J314+J346+J353+J252</f>
        <v>2869894.1</v>
      </c>
      <c r="K15" s="383"/>
      <c r="L15" s="383"/>
      <c r="M15" s="383"/>
      <c r="N15" s="383"/>
      <c r="O15" s="383"/>
      <c r="P15" s="383"/>
      <c r="Q15" s="383"/>
      <c r="R15" s="383"/>
      <c r="S15" s="383"/>
      <c r="T15" s="383"/>
      <c r="U15" s="383"/>
      <c r="V15" s="383"/>
      <c r="W15" s="383"/>
      <c r="X15" s="383"/>
      <c r="Y15" s="383"/>
      <c r="Z15" s="383"/>
      <c r="AA15" s="383"/>
      <c r="AB15" s="383"/>
      <c r="AC15" s="383"/>
      <c r="AD15" s="383"/>
      <c r="AE15" s="383"/>
      <c r="AF15" s="383"/>
      <c r="AG15" s="383"/>
      <c r="AH15" s="383"/>
      <c r="AI15" s="383"/>
      <c r="AJ15" s="383"/>
      <c r="AK15" s="383"/>
      <c r="AL15" s="383"/>
      <c r="AM15" s="383"/>
      <c r="AN15" s="383"/>
      <c r="AO15" s="383"/>
      <c r="AP15" s="383"/>
      <c r="AQ15" s="383"/>
      <c r="AR15" s="383"/>
      <c r="AS15" s="383"/>
      <c r="AT15" s="383"/>
      <c r="AU15" s="383"/>
      <c r="AV15" s="383"/>
      <c r="AW15" s="383"/>
      <c r="AX15" s="383"/>
      <c r="AY15" s="383"/>
      <c r="AZ15" s="383"/>
      <c r="BA15" s="383"/>
      <c r="BB15" s="383"/>
      <c r="BC15" s="383"/>
      <c r="BD15" s="383"/>
      <c r="BE15" s="383"/>
      <c r="BF15" s="383"/>
      <c r="BG15" s="383"/>
      <c r="BH15" s="383"/>
      <c r="BI15" s="383"/>
      <c r="BJ15" s="383"/>
      <c r="BK15" s="383"/>
      <c r="BL15" s="383"/>
      <c r="BM15" s="383"/>
      <c r="BN15" s="383"/>
      <c r="BO15" s="383"/>
      <c r="BP15" s="383"/>
      <c r="BQ15" s="383"/>
      <c r="BR15" s="383"/>
      <c r="BS15" s="383"/>
      <c r="BT15" s="383"/>
      <c r="BU15" s="383"/>
      <c r="BV15" s="383"/>
      <c r="BW15" s="383"/>
      <c r="BX15" s="383"/>
      <c r="BY15" s="383"/>
      <c r="BZ15" s="383"/>
      <c r="CA15" s="383"/>
      <c r="CB15" s="383"/>
      <c r="CC15" s="383"/>
      <c r="CD15" s="383"/>
      <c r="CE15" s="383"/>
      <c r="CF15" s="383"/>
      <c r="CG15" s="383"/>
      <c r="CH15" s="383"/>
      <c r="CI15" s="383"/>
      <c r="CJ15" s="383"/>
      <c r="CK15" s="383"/>
      <c r="CL15" s="383"/>
      <c r="CM15" s="383"/>
      <c r="CN15" s="383"/>
      <c r="CO15" s="383"/>
      <c r="CP15" s="383"/>
      <c r="CQ15" s="383"/>
      <c r="CR15" s="383"/>
      <c r="CS15" s="383"/>
      <c r="CT15" s="383"/>
      <c r="CU15" s="383"/>
      <c r="CV15" s="383"/>
      <c r="CW15" s="383"/>
      <c r="CX15" s="383"/>
      <c r="CY15" s="383"/>
      <c r="CZ15" s="383"/>
      <c r="DA15" s="383"/>
      <c r="DB15" s="383"/>
      <c r="DC15" s="383"/>
      <c r="DD15" s="383"/>
      <c r="DE15" s="383"/>
      <c r="DF15" s="383"/>
      <c r="DG15" s="383"/>
      <c r="DH15" s="383"/>
      <c r="DI15" s="383"/>
      <c r="DJ15" s="383"/>
      <c r="DK15" s="383"/>
      <c r="DL15" s="383"/>
      <c r="DM15" s="383"/>
      <c r="DN15" s="383"/>
      <c r="DO15" s="383"/>
      <c r="DP15" s="383"/>
      <c r="DQ15" s="383"/>
      <c r="DR15" s="383"/>
      <c r="DS15" s="383"/>
      <c r="DT15" s="383"/>
      <c r="DU15" s="383"/>
      <c r="DV15" s="383"/>
      <c r="DW15" s="383"/>
      <c r="DX15" s="383"/>
      <c r="DY15" s="383"/>
      <c r="DZ15" s="383"/>
      <c r="EA15" s="383"/>
      <c r="EB15" s="383"/>
      <c r="EC15" s="383"/>
      <c r="ED15" s="383"/>
      <c r="EE15" s="383"/>
      <c r="EF15" s="383"/>
      <c r="EG15" s="383"/>
      <c r="EH15" s="383"/>
      <c r="EI15" s="383"/>
      <c r="EJ15" s="383"/>
      <c r="EK15" s="383"/>
      <c r="EL15" s="383"/>
      <c r="EM15" s="383"/>
      <c r="EN15" s="383"/>
      <c r="EO15" s="383"/>
      <c r="EP15" s="383"/>
      <c r="EQ15" s="383"/>
      <c r="ER15" s="383"/>
      <c r="ES15" s="383"/>
      <c r="ET15" s="383"/>
      <c r="EU15" s="383"/>
      <c r="EV15" s="383"/>
      <c r="EW15" s="383"/>
      <c r="EX15" s="383"/>
      <c r="EY15" s="383"/>
      <c r="EZ15" s="383"/>
      <c r="FA15" s="383"/>
      <c r="FB15" s="383"/>
      <c r="FC15" s="383"/>
      <c r="FD15" s="383"/>
      <c r="FE15" s="383"/>
      <c r="FF15" s="383"/>
      <c r="FG15" s="383"/>
      <c r="FH15" s="383"/>
      <c r="FI15" s="383"/>
      <c r="FJ15" s="383"/>
      <c r="FK15" s="383"/>
      <c r="FL15" s="383"/>
      <c r="FM15" s="383"/>
      <c r="FN15" s="383"/>
      <c r="FO15" s="383"/>
      <c r="FP15" s="383"/>
      <c r="FQ15" s="383"/>
      <c r="FR15" s="383"/>
      <c r="FS15" s="383"/>
      <c r="FT15" s="383"/>
      <c r="FU15" s="383"/>
      <c r="FV15" s="383"/>
      <c r="FW15" s="383"/>
      <c r="FX15" s="383"/>
      <c r="FY15" s="383"/>
      <c r="FZ15" s="383"/>
      <c r="GA15" s="383"/>
      <c r="GB15" s="383"/>
      <c r="GC15" s="383"/>
      <c r="GD15" s="383"/>
      <c r="GE15" s="383"/>
      <c r="GF15" s="383"/>
      <c r="GG15" s="383"/>
      <c r="GH15" s="383"/>
      <c r="GI15" s="383"/>
      <c r="GJ15" s="383"/>
      <c r="GK15" s="383"/>
      <c r="GL15" s="383"/>
      <c r="GM15" s="383"/>
      <c r="GN15" s="383"/>
      <c r="GO15" s="383"/>
      <c r="GP15" s="383"/>
      <c r="GQ15" s="383"/>
      <c r="GR15" s="383"/>
      <c r="GS15" s="383"/>
      <c r="GT15" s="383"/>
      <c r="GU15" s="383"/>
      <c r="GV15" s="383"/>
      <c r="GW15" s="383"/>
      <c r="GX15" s="383"/>
      <c r="GY15" s="383"/>
      <c r="GZ15" s="383"/>
      <c r="HA15" s="383"/>
      <c r="HB15" s="383"/>
      <c r="HC15" s="383"/>
      <c r="HD15" s="383"/>
      <c r="HE15" s="383"/>
      <c r="HF15" s="383"/>
      <c r="HG15" s="383"/>
      <c r="HH15" s="383"/>
      <c r="HI15" s="383"/>
      <c r="HJ15" s="383"/>
      <c r="HK15" s="383"/>
      <c r="HL15" s="383"/>
      <c r="HM15" s="383"/>
      <c r="HN15" s="383"/>
      <c r="HO15" s="383"/>
      <c r="HP15" s="383"/>
      <c r="HQ15" s="383"/>
      <c r="HR15" s="383"/>
      <c r="HS15" s="383"/>
      <c r="HT15" s="383"/>
      <c r="HU15" s="383"/>
      <c r="HV15" s="383"/>
      <c r="HW15" s="383"/>
      <c r="HX15" s="383"/>
      <c r="HY15" s="383"/>
      <c r="HZ15" s="383"/>
      <c r="IA15" s="383"/>
      <c r="IB15" s="383"/>
      <c r="IC15" s="383"/>
      <c r="ID15" s="383"/>
      <c r="IE15" s="383"/>
      <c r="IF15" s="383"/>
      <c r="IG15" s="383"/>
      <c r="IH15" s="383"/>
      <c r="II15" s="383"/>
      <c r="IJ15" s="383"/>
      <c r="IK15" s="383"/>
      <c r="IL15" s="383"/>
      <c r="IM15" s="383"/>
      <c r="IN15" s="383"/>
      <c r="IO15" s="383"/>
      <c r="IP15" s="383"/>
      <c r="IQ15" s="383"/>
      <c r="IR15" s="383"/>
    </row>
    <row r="16" spans="1:252" ht="57">
      <c r="A16" s="384">
        <v>2100</v>
      </c>
      <c r="B16" s="385" t="s">
        <v>145</v>
      </c>
      <c r="C16" s="386">
        <v>0</v>
      </c>
      <c r="D16" s="386">
        <v>0</v>
      </c>
      <c r="E16" s="387" t="s">
        <v>1257</v>
      </c>
      <c r="F16" s="382">
        <f>F17+F50+F57+F73+F82</f>
        <v>169600</v>
      </c>
      <c r="G16" s="382">
        <f>G17+G50+G57+G73+G82</f>
        <v>386800</v>
      </c>
      <c r="H16" s="382">
        <f>H17+H50+H57+H73+H82</f>
        <v>538579.1000000001</v>
      </c>
      <c r="I16" s="382">
        <f>I17+I50+I57+I73+I82</f>
        <v>539929.4</v>
      </c>
      <c r="J16" s="388">
        <f>I16</f>
        <v>539929.4</v>
      </c>
      <c r="K16" s="389"/>
      <c r="L16" s="389"/>
      <c r="M16" s="389"/>
      <c r="N16" s="389"/>
      <c r="O16" s="389"/>
      <c r="P16" s="389"/>
      <c r="Q16" s="389"/>
      <c r="R16" s="389"/>
      <c r="S16" s="389"/>
      <c r="T16" s="389"/>
      <c r="U16" s="389"/>
      <c r="V16" s="389"/>
      <c r="W16" s="389"/>
      <c r="X16" s="389"/>
      <c r="Y16" s="389"/>
      <c r="Z16" s="389"/>
      <c r="AA16" s="389"/>
      <c r="AB16" s="389"/>
      <c r="AC16" s="389"/>
      <c r="AD16" s="389"/>
      <c r="AE16" s="389"/>
      <c r="AF16" s="389"/>
      <c r="AG16" s="389"/>
      <c r="AH16" s="389"/>
      <c r="AI16" s="389"/>
      <c r="AJ16" s="389"/>
      <c r="AK16" s="389"/>
      <c r="AL16" s="389"/>
      <c r="AM16" s="389"/>
      <c r="AN16" s="389"/>
      <c r="AO16" s="389"/>
      <c r="AP16" s="389"/>
      <c r="AQ16" s="389"/>
      <c r="AR16" s="389"/>
      <c r="AS16" s="389"/>
      <c r="AT16" s="389"/>
      <c r="AU16" s="389"/>
      <c r="AV16" s="389"/>
      <c r="AW16" s="389"/>
      <c r="AX16" s="389"/>
      <c r="AY16" s="389"/>
      <c r="AZ16" s="389"/>
      <c r="BA16" s="389"/>
      <c r="BB16" s="389"/>
      <c r="BC16" s="389"/>
      <c r="BD16" s="389"/>
      <c r="BE16" s="389"/>
      <c r="BF16" s="389"/>
      <c r="BG16" s="389"/>
      <c r="BH16" s="389"/>
      <c r="BI16" s="389"/>
      <c r="BJ16" s="389"/>
      <c r="BK16" s="389"/>
      <c r="BL16" s="389"/>
      <c r="BM16" s="389"/>
      <c r="BN16" s="389"/>
      <c r="BO16" s="389"/>
      <c r="BP16" s="389"/>
      <c r="BQ16" s="389"/>
      <c r="BR16" s="389"/>
      <c r="BS16" s="389"/>
      <c r="BT16" s="389"/>
      <c r="BU16" s="389"/>
      <c r="BV16" s="389"/>
      <c r="BW16" s="389"/>
      <c r="BX16" s="389"/>
      <c r="BY16" s="389"/>
      <c r="BZ16" s="389"/>
      <c r="CA16" s="389"/>
      <c r="CB16" s="389"/>
      <c r="CC16" s="389"/>
      <c r="CD16" s="389"/>
      <c r="CE16" s="389"/>
      <c r="CF16" s="389"/>
      <c r="CG16" s="389"/>
      <c r="CH16" s="389"/>
      <c r="CI16" s="389"/>
      <c r="CJ16" s="389"/>
      <c r="CK16" s="389"/>
      <c r="CL16" s="389"/>
      <c r="CM16" s="389"/>
      <c r="CN16" s="389"/>
      <c r="CO16" s="389"/>
      <c r="CP16" s="389"/>
      <c r="CQ16" s="389"/>
      <c r="CR16" s="389"/>
      <c r="CS16" s="389"/>
      <c r="CT16" s="389"/>
      <c r="CU16" s="389"/>
      <c r="CV16" s="389"/>
      <c r="CW16" s="389"/>
      <c r="CX16" s="389"/>
      <c r="CY16" s="389"/>
      <c r="CZ16" s="389"/>
      <c r="DA16" s="389"/>
      <c r="DB16" s="389"/>
      <c r="DC16" s="389"/>
      <c r="DD16" s="389"/>
      <c r="DE16" s="389"/>
      <c r="DF16" s="389"/>
      <c r="DG16" s="389"/>
      <c r="DH16" s="389"/>
      <c r="DI16" s="389"/>
      <c r="DJ16" s="389"/>
      <c r="DK16" s="389"/>
      <c r="DL16" s="389"/>
      <c r="DM16" s="389"/>
      <c r="DN16" s="389"/>
      <c r="DO16" s="389"/>
      <c r="DP16" s="389"/>
      <c r="DQ16" s="389"/>
      <c r="DR16" s="389"/>
      <c r="DS16" s="389"/>
      <c r="DT16" s="389"/>
      <c r="DU16" s="389"/>
      <c r="DV16" s="389"/>
      <c r="DW16" s="389"/>
      <c r="DX16" s="389"/>
      <c r="DY16" s="389"/>
      <c r="DZ16" s="389"/>
      <c r="EA16" s="389"/>
      <c r="EB16" s="389"/>
      <c r="EC16" s="389"/>
      <c r="ED16" s="389"/>
      <c r="EE16" s="389"/>
      <c r="EF16" s="389"/>
      <c r="EG16" s="389"/>
      <c r="EH16" s="389"/>
      <c r="EI16" s="389"/>
      <c r="EJ16" s="389"/>
      <c r="EK16" s="389"/>
      <c r="EL16" s="389"/>
      <c r="EM16" s="389"/>
      <c r="EN16" s="389"/>
      <c r="EO16" s="389"/>
      <c r="EP16" s="389"/>
      <c r="EQ16" s="389"/>
      <c r="ER16" s="389"/>
      <c r="ES16" s="389"/>
      <c r="ET16" s="389"/>
      <c r="EU16" s="389"/>
      <c r="EV16" s="389"/>
      <c r="EW16" s="389"/>
      <c r="EX16" s="389"/>
      <c r="EY16" s="389"/>
      <c r="EZ16" s="389"/>
      <c r="FA16" s="389"/>
      <c r="FB16" s="389"/>
      <c r="FC16" s="389"/>
      <c r="FD16" s="389"/>
      <c r="FE16" s="389"/>
      <c r="FF16" s="389"/>
      <c r="FG16" s="389"/>
      <c r="FH16" s="389"/>
      <c r="FI16" s="389"/>
      <c r="FJ16" s="389"/>
      <c r="FK16" s="389"/>
      <c r="FL16" s="389"/>
      <c r="FM16" s="389"/>
      <c r="FN16" s="389"/>
      <c r="FO16" s="389"/>
      <c r="FP16" s="389"/>
      <c r="FQ16" s="389"/>
      <c r="FR16" s="389"/>
      <c r="FS16" s="389"/>
      <c r="FT16" s="389"/>
      <c r="FU16" s="389"/>
      <c r="FV16" s="389"/>
      <c r="FW16" s="389"/>
      <c r="FX16" s="389"/>
      <c r="FY16" s="389"/>
      <c r="FZ16" s="389"/>
      <c r="GA16" s="389"/>
      <c r="GB16" s="389"/>
      <c r="GC16" s="389"/>
      <c r="GD16" s="389"/>
      <c r="GE16" s="389"/>
      <c r="GF16" s="389"/>
      <c r="GG16" s="389"/>
      <c r="GH16" s="389"/>
      <c r="GI16" s="389"/>
      <c r="GJ16" s="389"/>
      <c r="GK16" s="389"/>
      <c r="GL16" s="389"/>
      <c r="GM16" s="389"/>
      <c r="GN16" s="389"/>
      <c r="GO16" s="389"/>
      <c r="GP16" s="389"/>
      <c r="GQ16" s="389"/>
      <c r="GR16" s="389"/>
      <c r="GS16" s="389"/>
      <c r="GT16" s="389"/>
      <c r="GU16" s="389"/>
      <c r="GV16" s="389"/>
      <c r="GW16" s="389"/>
      <c r="GX16" s="389"/>
      <c r="GY16" s="389"/>
      <c r="GZ16" s="389"/>
      <c r="HA16" s="389"/>
      <c r="HB16" s="389"/>
      <c r="HC16" s="389"/>
      <c r="HD16" s="389"/>
      <c r="HE16" s="389"/>
      <c r="HF16" s="389"/>
      <c r="HG16" s="389"/>
      <c r="HH16" s="389"/>
      <c r="HI16" s="389"/>
      <c r="HJ16" s="389"/>
      <c r="HK16" s="389"/>
      <c r="HL16" s="389"/>
      <c r="HM16" s="389"/>
      <c r="HN16" s="389"/>
      <c r="HO16" s="389"/>
      <c r="HP16" s="389"/>
      <c r="HQ16" s="389"/>
      <c r="HR16" s="389"/>
      <c r="HS16" s="389"/>
      <c r="HT16" s="389"/>
      <c r="HU16" s="389"/>
      <c r="HV16" s="389"/>
      <c r="HW16" s="389"/>
      <c r="HX16" s="389"/>
      <c r="HY16" s="389"/>
      <c r="HZ16" s="389"/>
      <c r="IA16" s="389"/>
      <c r="IB16" s="389"/>
      <c r="IC16" s="389"/>
      <c r="ID16" s="389"/>
      <c r="IE16" s="389"/>
      <c r="IF16" s="389"/>
      <c r="IG16" s="389"/>
      <c r="IH16" s="389"/>
      <c r="II16" s="389"/>
      <c r="IJ16" s="389"/>
      <c r="IK16" s="389"/>
      <c r="IL16" s="389"/>
      <c r="IM16" s="389"/>
      <c r="IN16" s="389"/>
      <c r="IO16" s="389"/>
      <c r="IP16" s="389"/>
      <c r="IQ16" s="389"/>
      <c r="IR16" s="389"/>
    </row>
    <row r="17" spans="1:252" ht="41.25" customHeight="1">
      <c r="A17" s="390">
        <v>2110</v>
      </c>
      <c r="B17" s="385" t="s">
        <v>145</v>
      </c>
      <c r="C17" s="386">
        <v>1</v>
      </c>
      <c r="D17" s="386">
        <v>0</v>
      </c>
      <c r="E17" s="391" t="s">
        <v>1258</v>
      </c>
      <c r="F17" s="392">
        <f>F18</f>
        <v>151700</v>
      </c>
      <c r="G17" s="392">
        <f>G18</f>
        <v>259200</v>
      </c>
      <c r="H17" s="392">
        <f>H18+H46</f>
        <v>399139.10000000003</v>
      </c>
      <c r="I17" s="392">
        <f>I18+I46</f>
        <v>399489.4</v>
      </c>
      <c r="J17" s="388">
        <f>I17</f>
        <v>399489.4</v>
      </c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393"/>
      <c r="AD17" s="393"/>
      <c r="AE17" s="393"/>
      <c r="AF17" s="393"/>
      <c r="AG17" s="393"/>
      <c r="AH17" s="393"/>
      <c r="AI17" s="393"/>
      <c r="AJ17" s="393"/>
      <c r="AK17" s="393"/>
      <c r="AL17" s="393"/>
      <c r="AM17" s="393"/>
      <c r="AN17" s="393"/>
      <c r="AO17" s="393"/>
      <c r="AP17" s="393"/>
      <c r="AQ17" s="393"/>
      <c r="AR17" s="393"/>
      <c r="AS17" s="393"/>
      <c r="AT17" s="393"/>
      <c r="AU17" s="393"/>
      <c r="AV17" s="393"/>
      <c r="AW17" s="393"/>
      <c r="AX17" s="393"/>
      <c r="AY17" s="393"/>
      <c r="AZ17" s="393"/>
      <c r="BA17" s="393"/>
      <c r="BB17" s="393"/>
      <c r="BC17" s="393"/>
      <c r="BD17" s="393"/>
      <c r="BE17" s="393"/>
      <c r="BF17" s="393"/>
      <c r="BG17" s="393"/>
      <c r="BH17" s="393"/>
      <c r="BI17" s="393"/>
      <c r="BJ17" s="393"/>
      <c r="BK17" s="393"/>
      <c r="BL17" s="393"/>
      <c r="BM17" s="393"/>
      <c r="BN17" s="393"/>
      <c r="BO17" s="393"/>
      <c r="BP17" s="393"/>
      <c r="BQ17" s="393"/>
      <c r="BR17" s="393"/>
      <c r="BS17" s="393"/>
      <c r="BT17" s="393"/>
      <c r="BU17" s="393"/>
      <c r="BV17" s="393"/>
      <c r="BW17" s="393"/>
      <c r="BX17" s="393"/>
      <c r="BY17" s="393"/>
      <c r="BZ17" s="393"/>
      <c r="CA17" s="393"/>
      <c r="CB17" s="393"/>
      <c r="CC17" s="393"/>
      <c r="CD17" s="393"/>
      <c r="CE17" s="393"/>
      <c r="CF17" s="393"/>
      <c r="CG17" s="393"/>
      <c r="CH17" s="393"/>
      <c r="CI17" s="393"/>
      <c r="CJ17" s="393"/>
      <c r="CK17" s="393"/>
      <c r="CL17" s="393"/>
      <c r="CM17" s="393"/>
      <c r="CN17" s="393"/>
      <c r="CO17" s="393"/>
      <c r="CP17" s="393"/>
      <c r="CQ17" s="393"/>
      <c r="CR17" s="393"/>
      <c r="CS17" s="393"/>
      <c r="CT17" s="393"/>
      <c r="CU17" s="393"/>
      <c r="CV17" s="393"/>
      <c r="CW17" s="393"/>
      <c r="CX17" s="393"/>
      <c r="CY17" s="393"/>
      <c r="CZ17" s="393"/>
      <c r="DA17" s="393"/>
      <c r="DB17" s="393"/>
      <c r="DC17" s="393"/>
      <c r="DD17" s="393"/>
      <c r="DE17" s="393"/>
      <c r="DF17" s="393"/>
      <c r="DG17" s="393"/>
      <c r="DH17" s="393"/>
      <c r="DI17" s="393"/>
      <c r="DJ17" s="393"/>
      <c r="DK17" s="393"/>
      <c r="DL17" s="393"/>
      <c r="DM17" s="393"/>
      <c r="DN17" s="393"/>
      <c r="DO17" s="393"/>
      <c r="DP17" s="393"/>
      <c r="DQ17" s="393"/>
      <c r="DR17" s="393"/>
      <c r="DS17" s="393"/>
      <c r="DT17" s="393"/>
      <c r="DU17" s="393"/>
      <c r="DV17" s="393"/>
      <c r="DW17" s="393"/>
      <c r="DX17" s="393"/>
      <c r="DY17" s="393"/>
      <c r="DZ17" s="393"/>
      <c r="EA17" s="393"/>
      <c r="EB17" s="393"/>
      <c r="EC17" s="393"/>
      <c r="ED17" s="393"/>
      <c r="EE17" s="393"/>
      <c r="EF17" s="393"/>
      <c r="EG17" s="393"/>
      <c r="EH17" s="393"/>
      <c r="EI17" s="393"/>
      <c r="EJ17" s="393"/>
      <c r="EK17" s="393"/>
      <c r="EL17" s="393"/>
      <c r="EM17" s="393"/>
      <c r="EN17" s="393"/>
      <c r="EO17" s="393"/>
      <c r="EP17" s="393"/>
      <c r="EQ17" s="393"/>
      <c r="ER17" s="393"/>
      <c r="ES17" s="393"/>
      <c r="ET17" s="393"/>
      <c r="EU17" s="393"/>
      <c r="EV17" s="393"/>
      <c r="EW17" s="393"/>
      <c r="EX17" s="393"/>
      <c r="EY17" s="393"/>
      <c r="EZ17" s="393"/>
      <c r="FA17" s="393"/>
      <c r="FB17" s="393"/>
      <c r="FC17" s="393"/>
      <c r="FD17" s="393"/>
      <c r="FE17" s="393"/>
      <c r="FF17" s="393"/>
      <c r="FG17" s="393"/>
      <c r="FH17" s="393"/>
      <c r="FI17" s="393"/>
      <c r="FJ17" s="393"/>
      <c r="FK17" s="393"/>
      <c r="FL17" s="393"/>
      <c r="FM17" s="393"/>
      <c r="FN17" s="393"/>
      <c r="FO17" s="393"/>
      <c r="FP17" s="393"/>
      <c r="FQ17" s="393"/>
      <c r="FR17" s="393"/>
      <c r="FS17" s="393"/>
      <c r="FT17" s="393"/>
      <c r="FU17" s="393"/>
      <c r="FV17" s="393"/>
      <c r="FW17" s="393"/>
      <c r="FX17" s="393"/>
      <c r="FY17" s="393"/>
      <c r="FZ17" s="393"/>
      <c r="GA17" s="393"/>
      <c r="GB17" s="393"/>
      <c r="GC17" s="393"/>
      <c r="GD17" s="393"/>
      <c r="GE17" s="393"/>
      <c r="GF17" s="393"/>
      <c r="GG17" s="393"/>
      <c r="GH17" s="393"/>
      <c r="GI17" s="393"/>
      <c r="GJ17" s="393"/>
      <c r="GK17" s="393"/>
      <c r="GL17" s="393"/>
      <c r="GM17" s="393"/>
      <c r="GN17" s="393"/>
      <c r="GO17" s="393"/>
      <c r="GP17" s="393"/>
      <c r="GQ17" s="393"/>
      <c r="GR17" s="393"/>
      <c r="GS17" s="393"/>
      <c r="GT17" s="393"/>
      <c r="GU17" s="393"/>
      <c r="GV17" s="393"/>
      <c r="GW17" s="393"/>
      <c r="GX17" s="393"/>
      <c r="GY17" s="393"/>
      <c r="GZ17" s="393"/>
      <c r="HA17" s="393"/>
      <c r="HB17" s="393"/>
      <c r="HC17" s="393"/>
      <c r="HD17" s="393"/>
      <c r="HE17" s="393"/>
      <c r="HF17" s="393"/>
      <c r="HG17" s="393"/>
      <c r="HH17" s="393"/>
      <c r="HI17" s="393"/>
      <c r="HJ17" s="393"/>
      <c r="HK17" s="393"/>
      <c r="HL17" s="393"/>
      <c r="HM17" s="393"/>
      <c r="HN17" s="393"/>
      <c r="HO17" s="393"/>
      <c r="HP17" s="393"/>
      <c r="HQ17" s="393"/>
      <c r="HR17" s="393"/>
      <c r="HS17" s="393"/>
      <c r="HT17" s="393"/>
      <c r="HU17" s="393"/>
      <c r="HV17" s="393"/>
      <c r="HW17" s="393"/>
      <c r="HX17" s="393"/>
      <c r="HY17" s="393"/>
      <c r="HZ17" s="393"/>
      <c r="IA17" s="393"/>
      <c r="IB17" s="393"/>
      <c r="IC17" s="393"/>
      <c r="ID17" s="393"/>
      <c r="IE17" s="393"/>
      <c r="IF17" s="393"/>
      <c r="IG17" s="393"/>
      <c r="IH17" s="393"/>
      <c r="II17" s="393"/>
      <c r="IJ17" s="393"/>
      <c r="IK17" s="393"/>
      <c r="IL17" s="393"/>
      <c r="IM17" s="393"/>
      <c r="IN17" s="393"/>
      <c r="IO17" s="393"/>
      <c r="IP17" s="393"/>
      <c r="IQ17" s="393"/>
      <c r="IR17" s="393"/>
    </row>
    <row r="18" spans="1:10" ht="19.5" customHeight="1">
      <c r="A18" s="390">
        <v>2111</v>
      </c>
      <c r="B18" s="394" t="s">
        <v>145</v>
      </c>
      <c r="C18" s="395">
        <v>1</v>
      </c>
      <c r="D18" s="395">
        <v>1</v>
      </c>
      <c r="E18" s="396" t="s">
        <v>1259</v>
      </c>
      <c r="F18" s="397">
        <f>SUM(F20:F42)</f>
        <v>151700</v>
      </c>
      <c r="G18" s="397">
        <f>SUM(G20:G42)</f>
        <v>259200</v>
      </c>
      <c r="H18" s="397">
        <f>SUM(H20:H42)</f>
        <v>397139.10000000003</v>
      </c>
      <c r="I18" s="397">
        <f>SUM(I20:I42)</f>
        <v>397489.4</v>
      </c>
      <c r="J18" s="398">
        <f>I18</f>
        <v>397489.4</v>
      </c>
    </row>
    <row r="19" spans="1:10" ht="1.5" customHeight="1" hidden="1">
      <c r="A19" s="390"/>
      <c r="B19" s="394"/>
      <c r="C19" s="395"/>
      <c r="D19" s="395"/>
      <c r="E19" s="396" t="s">
        <v>1260</v>
      </c>
      <c r="F19" s="398"/>
      <c r="G19" s="398"/>
      <c r="H19" s="398"/>
      <c r="I19" s="398"/>
      <c r="J19" s="398"/>
    </row>
    <row r="20" spans="1:10" ht="21">
      <c r="A20" s="390"/>
      <c r="B20" s="394"/>
      <c r="C20" s="395"/>
      <c r="D20" s="384">
        <v>4111</v>
      </c>
      <c r="E20" s="399" t="s">
        <v>1261</v>
      </c>
      <c r="F20" s="400">
        <v>60000</v>
      </c>
      <c r="G20" s="400">
        <v>120000</v>
      </c>
      <c r="H20" s="400">
        <v>216644.1</v>
      </c>
      <c r="I20" s="400">
        <v>216644.1</v>
      </c>
      <c r="J20" s="398">
        <f aca="true" t="shared" si="0" ref="J20:J49">I20</f>
        <v>216644.1</v>
      </c>
    </row>
    <row r="21" spans="1:10" ht="21">
      <c r="A21" s="390"/>
      <c r="B21" s="394"/>
      <c r="C21" s="395"/>
      <c r="D21" s="384">
        <v>4112</v>
      </c>
      <c r="E21" s="399" t="s">
        <v>1262</v>
      </c>
      <c r="F21" s="400">
        <v>18000</v>
      </c>
      <c r="G21" s="400">
        <v>36000</v>
      </c>
      <c r="H21" s="400">
        <v>57895.3</v>
      </c>
      <c r="I21" s="400">
        <v>57895.3</v>
      </c>
      <c r="J21" s="398">
        <f t="shared" si="0"/>
        <v>57895.3</v>
      </c>
    </row>
    <row r="22" spans="1:10" ht="15">
      <c r="A22" s="390"/>
      <c r="B22" s="394"/>
      <c r="C22" s="395"/>
      <c r="D22" s="384">
        <v>4212</v>
      </c>
      <c r="E22" s="401" t="s">
        <v>1263</v>
      </c>
      <c r="F22" s="400">
        <v>6000</v>
      </c>
      <c r="G22" s="400">
        <v>7000</v>
      </c>
      <c r="H22" s="400">
        <v>8500</v>
      </c>
      <c r="I22" s="400">
        <v>8500</v>
      </c>
      <c r="J22" s="398">
        <f t="shared" si="0"/>
        <v>8500</v>
      </c>
    </row>
    <row r="23" spans="1:10" ht="15">
      <c r="A23" s="390"/>
      <c r="B23" s="394"/>
      <c r="C23" s="395"/>
      <c r="D23" s="384">
        <v>4213</v>
      </c>
      <c r="E23" s="399" t="s">
        <v>1264</v>
      </c>
      <c r="F23" s="402">
        <v>500</v>
      </c>
      <c r="G23" s="402">
        <v>600</v>
      </c>
      <c r="H23" s="402">
        <v>700</v>
      </c>
      <c r="I23" s="402">
        <v>700</v>
      </c>
      <c r="J23" s="398">
        <f t="shared" si="0"/>
        <v>700</v>
      </c>
    </row>
    <row r="24" spans="1:10" ht="15">
      <c r="A24" s="390"/>
      <c r="B24" s="394"/>
      <c r="C24" s="395"/>
      <c r="D24" s="384">
        <v>4214</v>
      </c>
      <c r="E24" s="399" t="s">
        <v>1265</v>
      </c>
      <c r="F24" s="402">
        <v>800</v>
      </c>
      <c r="G24" s="402">
        <v>900</v>
      </c>
      <c r="H24" s="402">
        <v>1000</v>
      </c>
      <c r="I24" s="402">
        <v>1150</v>
      </c>
      <c r="J24" s="398">
        <f t="shared" si="0"/>
        <v>1150</v>
      </c>
    </row>
    <row r="25" spans="1:10" ht="15">
      <c r="A25" s="390"/>
      <c r="B25" s="394"/>
      <c r="C25" s="395"/>
      <c r="D25" s="384">
        <v>4215</v>
      </c>
      <c r="E25" s="399" t="s">
        <v>1266</v>
      </c>
      <c r="F25" s="402">
        <v>200</v>
      </c>
      <c r="G25" s="402">
        <v>200</v>
      </c>
      <c r="H25" s="402">
        <v>200</v>
      </c>
      <c r="I25" s="402">
        <v>200</v>
      </c>
      <c r="J25" s="398">
        <f t="shared" si="0"/>
        <v>200</v>
      </c>
    </row>
    <row r="26" spans="1:10" ht="15">
      <c r="A26" s="390"/>
      <c r="B26" s="394"/>
      <c r="C26" s="395"/>
      <c r="D26" s="384">
        <v>4221</v>
      </c>
      <c r="E26" s="399" t="s">
        <v>1267</v>
      </c>
      <c r="F26" s="402">
        <v>300</v>
      </c>
      <c r="G26" s="402">
        <v>400</v>
      </c>
      <c r="H26" s="402">
        <v>500</v>
      </c>
      <c r="I26" s="402">
        <v>500</v>
      </c>
      <c r="J26" s="398">
        <f t="shared" si="0"/>
        <v>500</v>
      </c>
    </row>
    <row r="27" spans="1:10" ht="21">
      <c r="A27" s="390"/>
      <c r="B27" s="394"/>
      <c r="C27" s="395"/>
      <c r="D27" s="384">
        <v>4233</v>
      </c>
      <c r="E27" s="399" t="s">
        <v>1268</v>
      </c>
      <c r="F27" s="398">
        <v>300</v>
      </c>
      <c r="G27" s="398">
        <v>400</v>
      </c>
      <c r="H27" s="398">
        <v>500</v>
      </c>
      <c r="I27" s="398">
        <v>500</v>
      </c>
      <c r="J27" s="398">
        <f t="shared" si="0"/>
        <v>500</v>
      </c>
    </row>
    <row r="28" spans="1:10" ht="15">
      <c r="A28" s="390"/>
      <c r="B28" s="394"/>
      <c r="C28" s="395"/>
      <c r="D28" s="384">
        <v>4235</v>
      </c>
      <c r="E28" s="403" t="s">
        <v>1269</v>
      </c>
      <c r="F28" s="402">
        <v>1000</v>
      </c>
      <c r="G28" s="402">
        <v>1000</v>
      </c>
      <c r="H28" s="402">
        <v>2000</v>
      </c>
      <c r="I28" s="402">
        <v>2000</v>
      </c>
      <c r="J28" s="398">
        <f t="shared" si="0"/>
        <v>2000</v>
      </c>
    </row>
    <row r="29" spans="1:10" ht="15">
      <c r="A29" s="390"/>
      <c r="B29" s="394"/>
      <c r="C29" s="395"/>
      <c r="D29" s="384">
        <v>4239</v>
      </c>
      <c r="E29" s="399" t="s">
        <v>1270</v>
      </c>
      <c r="F29" s="402">
        <v>500</v>
      </c>
      <c r="G29" s="402">
        <v>500</v>
      </c>
      <c r="H29" s="402">
        <v>500</v>
      </c>
      <c r="I29" s="402">
        <v>500</v>
      </c>
      <c r="J29" s="398">
        <f t="shared" si="0"/>
        <v>500</v>
      </c>
    </row>
    <row r="30" spans="1:10" ht="15">
      <c r="A30" s="390"/>
      <c r="B30" s="394"/>
      <c r="C30" s="395"/>
      <c r="D30" s="395">
        <v>4241</v>
      </c>
      <c r="E30" s="399" t="s">
        <v>1271</v>
      </c>
      <c r="F30" s="402">
        <v>700</v>
      </c>
      <c r="G30" s="402">
        <v>800</v>
      </c>
      <c r="H30" s="402">
        <v>1000</v>
      </c>
      <c r="I30" s="402">
        <v>1000</v>
      </c>
      <c r="J30" s="398">
        <f t="shared" si="0"/>
        <v>1000</v>
      </c>
    </row>
    <row r="31" spans="1:10" ht="21">
      <c r="A31" s="390"/>
      <c r="B31" s="394"/>
      <c r="C31" s="395"/>
      <c r="D31" s="395">
        <v>4251</v>
      </c>
      <c r="E31" s="399" t="s">
        <v>1272</v>
      </c>
      <c r="F31" s="402">
        <v>0</v>
      </c>
      <c r="G31" s="402">
        <v>0</v>
      </c>
      <c r="H31" s="402">
        <v>0</v>
      </c>
      <c r="I31" s="402">
        <v>0</v>
      </c>
      <c r="J31" s="398">
        <f t="shared" si="0"/>
        <v>0</v>
      </c>
    </row>
    <row r="32" spans="1:10" ht="21">
      <c r="A32" s="390"/>
      <c r="B32" s="394"/>
      <c r="C32" s="395"/>
      <c r="D32" s="384">
        <v>4252</v>
      </c>
      <c r="E32" s="399" t="s">
        <v>1273</v>
      </c>
      <c r="F32" s="400">
        <v>2000</v>
      </c>
      <c r="G32" s="400">
        <v>3000</v>
      </c>
      <c r="H32" s="400">
        <v>4500</v>
      </c>
      <c r="I32" s="400">
        <v>4500</v>
      </c>
      <c r="J32" s="398">
        <f t="shared" si="0"/>
        <v>4500</v>
      </c>
    </row>
    <row r="33" spans="1:10" ht="15">
      <c r="A33" s="390"/>
      <c r="B33" s="394"/>
      <c r="C33" s="395"/>
      <c r="D33" s="384">
        <v>4261</v>
      </c>
      <c r="E33" s="399" t="s">
        <v>1274</v>
      </c>
      <c r="F33" s="402">
        <v>1700</v>
      </c>
      <c r="G33" s="402">
        <v>1700</v>
      </c>
      <c r="H33" s="402">
        <v>1499.7</v>
      </c>
      <c r="I33" s="402">
        <v>1700</v>
      </c>
      <c r="J33" s="398">
        <f t="shared" si="0"/>
        <v>1700</v>
      </c>
    </row>
    <row r="34" spans="1:10" ht="15">
      <c r="A34" s="390"/>
      <c r="B34" s="394"/>
      <c r="C34" s="395"/>
      <c r="D34" s="384">
        <v>4264</v>
      </c>
      <c r="E34" s="404" t="s">
        <v>1275</v>
      </c>
      <c r="F34" s="402">
        <v>4500</v>
      </c>
      <c r="G34" s="402">
        <v>4500</v>
      </c>
      <c r="H34" s="402">
        <v>4500</v>
      </c>
      <c r="I34" s="402">
        <v>4500</v>
      </c>
      <c r="J34" s="398">
        <f t="shared" si="0"/>
        <v>4500</v>
      </c>
    </row>
    <row r="35" spans="1:10" ht="15">
      <c r="A35" s="390"/>
      <c r="B35" s="394"/>
      <c r="C35" s="395"/>
      <c r="D35" s="395">
        <v>4267</v>
      </c>
      <c r="E35" s="404" t="s">
        <v>1276</v>
      </c>
      <c r="F35" s="402">
        <v>1000</v>
      </c>
      <c r="G35" s="402">
        <v>1000</v>
      </c>
      <c r="H35" s="402">
        <v>1000</v>
      </c>
      <c r="I35" s="402">
        <v>1000</v>
      </c>
      <c r="J35" s="398">
        <f t="shared" si="0"/>
        <v>1000</v>
      </c>
    </row>
    <row r="36" spans="1:10" ht="15">
      <c r="A36" s="390"/>
      <c r="B36" s="394"/>
      <c r="C36" s="395"/>
      <c r="D36" s="395">
        <v>4269</v>
      </c>
      <c r="E36" s="404" t="s">
        <v>1277</v>
      </c>
      <c r="F36" s="398">
        <v>1000</v>
      </c>
      <c r="G36" s="398">
        <v>1000</v>
      </c>
      <c r="H36" s="398">
        <v>1000</v>
      </c>
      <c r="I36" s="398">
        <v>1000</v>
      </c>
      <c r="J36" s="398">
        <f t="shared" si="0"/>
        <v>1000</v>
      </c>
    </row>
    <row r="37" spans="1:10" ht="15">
      <c r="A37" s="390"/>
      <c r="B37" s="394"/>
      <c r="C37" s="395"/>
      <c r="D37" s="395">
        <v>4823</v>
      </c>
      <c r="E37" s="404" t="s">
        <v>1278</v>
      </c>
      <c r="F37" s="405">
        <v>200</v>
      </c>
      <c r="G37" s="405">
        <v>200</v>
      </c>
      <c r="H37" s="405">
        <v>200</v>
      </c>
      <c r="I37" s="405">
        <v>200</v>
      </c>
      <c r="J37" s="398">
        <f t="shared" si="0"/>
        <v>200</v>
      </c>
    </row>
    <row r="38" spans="1:10" ht="21">
      <c r="A38" s="390"/>
      <c r="B38" s="394"/>
      <c r="C38" s="395"/>
      <c r="D38" s="395">
        <v>5113</v>
      </c>
      <c r="E38" s="404" t="s">
        <v>1279</v>
      </c>
      <c r="F38" s="406">
        <v>15000</v>
      </c>
      <c r="G38" s="406">
        <v>20000</v>
      </c>
      <c r="H38" s="406">
        <v>30000</v>
      </c>
      <c r="I38" s="406">
        <v>30000</v>
      </c>
      <c r="J38" s="398">
        <f t="shared" si="0"/>
        <v>30000</v>
      </c>
    </row>
    <row r="39" spans="1:10" ht="15">
      <c r="A39" s="390"/>
      <c r="B39" s="394"/>
      <c r="C39" s="395"/>
      <c r="D39" s="395">
        <v>5121</v>
      </c>
      <c r="E39" s="404" t="s">
        <v>1280</v>
      </c>
      <c r="F39" s="406">
        <v>16000</v>
      </c>
      <c r="G39" s="406">
        <v>16000</v>
      </c>
      <c r="H39" s="406">
        <v>16000</v>
      </c>
      <c r="I39" s="406">
        <v>16000</v>
      </c>
      <c r="J39" s="398">
        <f t="shared" si="0"/>
        <v>16000</v>
      </c>
    </row>
    <row r="40" spans="1:10" ht="15">
      <c r="A40" s="390"/>
      <c r="B40" s="394"/>
      <c r="C40" s="395"/>
      <c r="D40" s="395">
        <v>5122</v>
      </c>
      <c r="E40" s="404" t="s">
        <v>1281</v>
      </c>
      <c r="F40" s="407">
        <v>5000</v>
      </c>
      <c r="G40" s="407">
        <v>5000</v>
      </c>
      <c r="H40" s="407">
        <v>10000</v>
      </c>
      <c r="I40" s="407">
        <v>10000</v>
      </c>
      <c r="J40" s="398">
        <f t="shared" si="0"/>
        <v>10000</v>
      </c>
    </row>
    <row r="41" spans="1:10" ht="15">
      <c r="A41" s="390"/>
      <c r="B41" s="394"/>
      <c r="C41" s="395"/>
      <c r="D41" s="395">
        <v>5129</v>
      </c>
      <c r="E41" s="404" t="s">
        <v>1282</v>
      </c>
      <c r="F41" s="398">
        <v>2000</v>
      </c>
      <c r="G41" s="398">
        <v>24000</v>
      </c>
      <c r="H41" s="398">
        <v>24000</v>
      </c>
      <c r="I41" s="398">
        <v>24000</v>
      </c>
      <c r="J41" s="398">
        <f t="shared" si="0"/>
        <v>24000</v>
      </c>
    </row>
    <row r="42" spans="1:10" ht="15">
      <c r="A42" s="390"/>
      <c r="B42" s="394"/>
      <c r="C42" s="395"/>
      <c r="D42" s="395">
        <v>5134</v>
      </c>
      <c r="E42" s="404" t="s">
        <v>1283</v>
      </c>
      <c r="F42" s="398">
        <v>15000</v>
      </c>
      <c r="G42" s="398">
        <v>15000</v>
      </c>
      <c r="H42" s="398">
        <v>15000</v>
      </c>
      <c r="I42" s="398">
        <v>15000</v>
      </c>
      <c r="J42" s="398">
        <f t="shared" si="0"/>
        <v>15000</v>
      </c>
    </row>
    <row r="43" spans="1:10" ht="0.75" customHeight="1">
      <c r="A43" s="390">
        <v>2112</v>
      </c>
      <c r="B43" s="394" t="s">
        <v>145</v>
      </c>
      <c r="C43" s="395">
        <v>1</v>
      </c>
      <c r="D43" s="395">
        <v>2</v>
      </c>
      <c r="E43" s="408" t="s">
        <v>1284</v>
      </c>
      <c r="F43" s="398"/>
      <c r="G43" s="398"/>
      <c r="H43" s="398"/>
      <c r="I43" s="398"/>
      <c r="J43" s="398">
        <f t="shared" si="0"/>
        <v>0</v>
      </c>
    </row>
    <row r="44" spans="1:10" ht="36" hidden="1">
      <c r="A44" s="390"/>
      <c r="B44" s="394"/>
      <c r="C44" s="395"/>
      <c r="D44" s="395"/>
      <c r="E44" s="408" t="s">
        <v>1260</v>
      </c>
      <c r="F44" s="398"/>
      <c r="G44" s="398"/>
      <c r="H44" s="398"/>
      <c r="I44" s="398"/>
      <c r="J44" s="398">
        <f t="shared" si="0"/>
        <v>0</v>
      </c>
    </row>
    <row r="45" spans="1:10" ht="15" hidden="1">
      <c r="A45" s="390"/>
      <c r="B45" s="394"/>
      <c r="C45" s="395"/>
      <c r="D45" s="395"/>
      <c r="E45" s="408" t="s">
        <v>124</v>
      </c>
      <c r="F45" s="398"/>
      <c r="G45" s="398"/>
      <c r="H45" s="398"/>
      <c r="I45" s="398"/>
      <c r="J45" s="398">
        <f t="shared" si="0"/>
        <v>0</v>
      </c>
    </row>
    <row r="46" spans="1:10" ht="13.5" customHeight="1">
      <c r="A46" s="390">
        <v>2113</v>
      </c>
      <c r="B46" s="385" t="s">
        <v>145</v>
      </c>
      <c r="C46" s="386">
        <v>1</v>
      </c>
      <c r="D46" s="386">
        <v>3</v>
      </c>
      <c r="E46" s="409" t="s">
        <v>1285</v>
      </c>
      <c r="F46" s="388">
        <f>F48</f>
        <v>1000</v>
      </c>
      <c r="G46" s="388">
        <f>G48+G49</f>
        <v>2000</v>
      </c>
      <c r="H46" s="388">
        <f>H48+H49</f>
        <v>2000</v>
      </c>
      <c r="I46" s="388">
        <f>I48+I49</f>
        <v>2000</v>
      </c>
      <c r="J46" s="388">
        <f t="shared" si="0"/>
        <v>2000</v>
      </c>
    </row>
    <row r="47" spans="1:10" ht="31.5" hidden="1">
      <c r="A47" s="390"/>
      <c r="B47" s="394"/>
      <c r="C47" s="395"/>
      <c r="D47" s="395"/>
      <c r="E47" s="396" t="s">
        <v>1260</v>
      </c>
      <c r="F47" s="398"/>
      <c r="G47" s="398"/>
      <c r="H47" s="398"/>
      <c r="I47" s="398"/>
      <c r="J47" s="398">
        <f t="shared" si="0"/>
        <v>0</v>
      </c>
    </row>
    <row r="48" spans="1:10" ht="21">
      <c r="A48" s="390"/>
      <c r="B48" s="394"/>
      <c r="C48" s="395"/>
      <c r="D48" s="395">
        <v>4222</v>
      </c>
      <c r="E48" s="399" t="s">
        <v>1286</v>
      </c>
      <c r="F48" s="398">
        <v>1000</v>
      </c>
      <c r="G48" s="398">
        <v>1000</v>
      </c>
      <c r="H48" s="398">
        <v>1000</v>
      </c>
      <c r="I48" s="398">
        <v>1000</v>
      </c>
      <c r="J48" s="398">
        <f t="shared" si="0"/>
        <v>1000</v>
      </c>
    </row>
    <row r="49" spans="1:10" ht="15">
      <c r="A49" s="390"/>
      <c r="B49" s="394"/>
      <c r="C49" s="395"/>
      <c r="D49" s="395">
        <v>4239</v>
      </c>
      <c r="E49" s="399" t="s">
        <v>1270</v>
      </c>
      <c r="F49" s="398">
        <v>1000</v>
      </c>
      <c r="G49" s="398">
        <v>1000</v>
      </c>
      <c r="H49" s="398">
        <v>1000</v>
      </c>
      <c r="I49" s="398">
        <v>1000</v>
      </c>
      <c r="J49" s="398">
        <f t="shared" si="0"/>
        <v>1000</v>
      </c>
    </row>
    <row r="50" spans="1:10" ht="24" hidden="1">
      <c r="A50" s="390">
        <v>2120</v>
      </c>
      <c r="B50" s="385" t="s">
        <v>145</v>
      </c>
      <c r="C50" s="386">
        <v>2</v>
      </c>
      <c r="D50" s="386">
        <v>0</v>
      </c>
      <c r="E50" s="410" t="s">
        <v>1287</v>
      </c>
      <c r="F50" s="392"/>
      <c r="G50" s="392"/>
      <c r="H50" s="392"/>
      <c r="I50" s="392"/>
      <c r="J50" s="398">
        <f aca="true" t="shared" si="1" ref="J50:J56">F50+G50+H50+I50</f>
        <v>0</v>
      </c>
    </row>
    <row r="51" spans="1:10" ht="15" hidden="1">
      <c r="A51" s="390">
        <v>2121</v>
      </c>
      <c r="B51" s="394" t="s">
        <v>145</v>
      </c>
      <c r="C51" s="395">
        <v>2</v>
      </c>
      <c r="D51" s="395">
        <v>1</v>
      </c>
      <c r="E51" s="411" t="s">
        <v>1288</v>
      </c>
      <c r="F51" s="398"/>
      <c r="G51" s="398"/>
      <c r="H51" s="398"/>
      <c r="I51" s="398"/>
      <c r="J51" s="398">
        <f t="shared" si="1"/>
        <v>0</v>
      </c>
    </row>
    <row r="52" spans="1:10" ht="36" hidden="1">
      <c r="A52" s="390"/>
      <c r="B52" s="394"/>
      <c r="C52" s="395"/>
      <c r="D52" s="395"/>
      <c r="E52" s="408" t="s">
        <v>1260</v>
      </c>
      <c r="F52" s="398"/>
      <c r="G52" s="398"/>
      <c r="H52" s="398"/>
      <c r="I52" s="398"/>
      <c r="J52" s="398">
        <f t="shared" si="1"/>
        <v>0</v>
      </c>
    </row>
    <row r="53" spans="1:10" ht="15" hidden="1">
      <c r="A53" s="390"/>
      <c r="B53" s="394"/>
      <c r="C53" s="395"/>
      <c r="D53" s="395"/>
      <c r="E53" s="408" t="s">
        <v>124</v>
      </c>
      <c r="F53" s="398"/>
      <c r="G53" s="398"/>
      <c r="H53" s="398"/>
      <c r="I53" s="398"/>
      <c r="J53" s="398">
        <f t="shared" si="1"/>
        <v>0</v>
      </c>
    </row>
    <row r="54" spans="1:10" ht="36" hidden="1">
      <c r="A54" s="390">
        <v>2122</v>
      </c>
      <c r="B54" s="394" t="s">
        <v>145</v>
      </c>
      <c r="C54" s="395">
        <v>2</v>
      </c>
      <c r="D54" s="395">
        <v>2</v>
      </c>
      <c r="E54" s="408" t="s">
        <v>1289</v>
      </c>
      <c r="F54" s="398"/>
      <c r="G54" s="398"/>
      <c r="H54" s="398"/>
      <c r="I54" s="398"/>
      <c r="J54" s="398">
        <f t="shared" si="1"/>
        <v>0</v>
      </c>
    </row>
    <row r="55" spans="1:10" ht="36" hidden="1">
      <c r="A55" s="390"/>
      <c r="B55" s="394"/>
      <c r="C55" s="395"/>
      <c r="D55" s="395"/>
      <c r="E55" s="408" t="s">
        <v>1260</v>
      </c>
      <c r="F55" s="398"/>
      <c r="G55" s="398"/>
      <c r="H55" s="398"/>
      <c r="I55" s="398"/>
      <c r="J55" s="398">
        <f t="shared" si="1"/>
        <v>0</v>
      </c>
    </row>
    <row r="56" spans="1:10" ht="15" hidden="1">
      <c r="A56" s="390"/>
      <c r="B56" s="394"/>
      <c r="C56" s="395"/>
      <c r="D56" s="395"/>
      <c r="E56" s="408" t="s">
        <v>124</v>
      </c>
      <c r="F56" s="398"/>
      <c r="G56" s="398"/>
      <c r="H56" s="398"/>
      <c r="I56" s="398"/>
      <c r="J56" s="398">
        <f t="shared" si="1"/>
        <v>0</v>
      </c>
    </row>
    <row r="57" spans="1:10" ht="23.25" customHeight="1">
      <c r="A57" s="390">
        <v>2130</v>
      </c>
      <c r="B57" s="385" t="s">
        <v>145</v>
      </c>
      <c r="C57" s="386">
        <v>3</v>
      </c>
      <c r="D57" s="386">
        <v>0</v>
      </c>
      <c r="E57" s="410" t="s">
        <v>1290</v>
      </c>
      <c r="F57" s="412">
        <f>F58+F60+F62</f>
        <v>3500</v>
      </c>
      <c r="G57" s="412">
        <f>G58+G60+G62</f>
        <v>5200</v>
      </c>
      <c r="H57" s="412">
        <f>H58+H60+H62</f>
        <v>6000</v>
      </c>
      <c r="I57" s="412">
        <f>I58+I60+I62</f>
        <v>7000</v>
      </c>
      <c r="J57" s="412">
        <f>I57</f>
        <v>7000</v>
      </c>
    </row>
    <row r="58" spans="1:10" ht="24" hidden="1">
      <c r="A58" s="390">
        <v>2131</v>
      </c>
      <c r="B58" s="394" t="s">
        <v>145</v>
      </c>
      <c r="C58" s="395">
        <v>3</v>
      </c>
      <c r="D58" s="395">
        <v>1</v>
      </c>
      <c r="E58" s="408" t="s">
        <v>1291</v>
      </c>
      <c r="F58" s="398"/>
      <c r="G58" s="398"/>
      <c r="H58" s="398"/>
      <c r="I58" s="398"/>
      <c r="J58" s="398">
        <f aca="true" t="shared" si="2" ref="J58:J122">I58</f>
        <v>0</v>
      </c>
    </row>
    <row r="59" spans="1:10" ht="36" hidden="1">
      <c r="A59" s="390"/>
      <c r="B59" s="394"/>
      <c r="C59" s="395"/>
      <c r="D59" s="395"/>
      <c r="E59" s="408" t="s">
        <v>1260</v>
      </c>
      <c r="F59" s="398"/>
      <c r="G59" s="398"/>
      <c r="H59" s="398"/>
      <c r="I59" s="398"/>
      <c r="J59" s="398">
        <f t="shared" si="2"/>
        <v>0</v>
      </c>
    </row>
    <row r="60" spans="1:10" ht="24" hidden="1">
      <c r="A60" s="390">
        <v>2132</v>
      </c>
      <c r="B60" s="394" t="s">
        <v>145</v>
      </c>
      <c r="C60" s="395">
        <v>3</v>
      </c>
      <c r="D60" s="395">
        <v>2</v>
      </c>
      <c r="E60" s="408" t="s">
        <v>1292</v>
      </c>
      <c r="F60" s="398"/>
      <c r="G60" s="398"/>
      <c r="H60" s="398"/>
      <c r="I60" s="398"/>
      <c r="J60" s="398">
        <f t="shared" si="2"/>
        <v>0</v>
      </c>
    </row>
    <row r="61" spans="1:10" ht="36" hidden="1">
      <c r="A61" s="390"/>
      <c r="B61" s="394"/>
      <c r="C61" s="395"/>
      <c r="D61" s="395"/>
      <c r="E61" s="408" t="s">
        <v>1260</v>
      </c>
      <c r="F61" s="398"/>
      <c r="G61" s="398"/>
      <c r="H61" s="398"/>
      <c r="I61" s="398"/>
      <c r="J61" s="398">
        <f t="shared" si="2"/>
        <v>0</v>
      </c>
    </row>
    <row r="62" spans="1:10" ht="24">
      <c r="A62" s="390">
        <v>2133</v>
      </c>
      <c r="B62" s="385" t="s">
        <v>145</v>
      </c>
      <c r="C62" s="386">
        <v>3</v>
      </c>
      <c r="D62" s="386">
        <v>3</v>
      </c>
      <c r="E62" s="409" t="s">
        <v>1293</v>
      </c>
      <c r="F62" s="398">
        <f>SUM(F64:F66)</f>
        <v>3500</v>
      </c>
      <c r="G62" s="398">
        <f>SUM(G64:G66)</f>
        <v>5200</v>
      </c>
      <c r="H62" s="398">
        <f>SUM(H64:H66)</f>
        <v>6000</v>
      </c>
      <c r="I62" s="398">
        <f>SUM(I64:I66)</f>
        <v>7000</v>
      </c>
      <c r="J62" s="398">
        <f t="shared" si="2"/>
        <v>7000</v>
      </c>
    </row>
    <row r="63" spans="1:10" ht="14.25" customHeight="1" hidden="1">
      <c r="A63" s="390"/>
      <c r="B63" s="394"/>
      <c r="C63" s="395"/>
      <c r="D63" s="395"/>
      <c r="E63" s="396" t="s">
        <v>1260</v>
      </c>
      <c r="F63" s="398"/>
      <c r="G63" s="398"/>
      <c r="H63" s="398"/>
      <c r="I63" s="398"/>
      <c r="J63" s="398">
        <f t="shared" si="2"/>
        <v>0</v>
      </c>
    </row>
    <row r="64" spans="1:10" ht="15">
      <c r="A64" s="390"/>
      <c r="B64" s="394"/>
      <c r="C64" s="395"/>
      <c r="D64" s="395">
        <v>4231</v>
      </c>
      <c r="E64" s="399" t="s">
        <v>824</v>
      </c>
      <c r="F64" s="398">
        <v>1000</v>
      </c>
      <c r="G64" s="398">
        <v>1000</v>
      </c>
      <c r="H64" s="398">
        <v>1000</v>
      </c>
      <c r="I64" s="398">
        <v>1000</v>
      </c>
      <c r="J64" s="402">
        <f>I64</f>
        <v>1000</v>
      </c>
    </row>
    <row r="65" spans="1:10" ht="15">
      <c r="A65" s="390"/>
      <c r="B65" s="394"/>
      <c r="C65" s="395"/>
      <c r="D65" s="395">
        <v>4232</v>
      </c>
      <c r="E65" s="399" t="s">
        <v>1294</v>
      </c>
      <c r="F65" s="402">
        <v>1500</v>
      </c>
      <c r="G65" s="402">
        <v>3000</v>
      </c>
      <c r="H65" s="402">
        <v>3800</v>
      </c>
      <c r="I65" s="402">
        <v>3800</v>
      </c>
      <c r="J65" s="402">
        <f>I65</f>
        <v>3800</v>
      </c>
    </row>
    <row r="66" spans="1:10" ht="15">
      <c r="A66" s="390"/>
      <c r="B66" s="394"/>
      <c r="C66" s="395"/>
      <c r="D66" s="395">
        <v>4234</v>
      </c>
      <c r="E66" s="399" t="s">
        <v>1295</v>
      </c>
      <c r="F66" s="402">
        <v>1000</v>
      </c>
      <c r="G66" s="402">
        <v>1200</v>
      </c>
      <c r="H66" s="402">
        <v>1200</v>
      </c>
      <c r="I66" s="402">
        <v>2200</v>
      </c>
      <c r="J66" s="398">
        <f>I66</f>
        <v>2200</v>
      </c>
    </row>
    <row r="67" spans="1:10" ht="24" hidden="1">
      <c r="A67" s="390">
        <v>2140</v>
      </c>
      <c r="B67" s="385" t="s">
        <v>145</v>
      </c>
      <c r="C67" s="386">
        <v>4</v>
      </c>
      <c r="D67" s="386">
        <v>0</v>
      </c>
      <c r="E67" s="410" t="s">
        <v>1296</v>
      </c>
      <c r="F67" s="392"/>
      <c r="G67" s="392"/>
      <c r="H67" s="392"/>
      <c r="I67" s="392"/>
      <c r="J67" s="398">
        <f t="shared" si="2"/>
        <v>0</v>
      </c>
    </row>
    <row r="68" spans="1:10" ht="24" hidden="1">
      <c r="A68" s="390">
        <v>2141</v>
      </c>
      <c r="B68" s="394" t="s">
        <v>145</v>
      </c>
      <c r="C68" s="395">
        <v>4</v>
      </c>
      <c r="D68" s="395">
        <v>1</v>
      </c>
      <c r="E68" s="408" t="s">
        <v>1297</v>
      </c>
      <c r="F68" s="398"/>
      <c r="G68" s="398"/>
      <c r="H68" s="398"/>
      <c r="I68" s="398"/>
      <c r="J68" s="398">
        <f t="shared" si="2"/>
        <v>0</v>
      </c>
    </row>
    <row r="69" spans="1:10" ht="36" hidden="1">
      <c r="A69" s="390"/>
      <c r="B69" s="394"/>
      <c r="C69" s="395"/>
      <c r="D69" s="395"/>
      <c r="E69" s="408" t="s">
        <v>1260</v>
      </c>
      <c r="F69" s="398"/>
      <c r="G69" s="398"/>
      <c r="H69" s="398"/>
      <c r="I69" s="398"/>
      <c r="J69" s="398">
        <f t="shared" si="2"/>
        <v>0</v>
      </c>
    </row>
    <row r="70" spans="1:10" ht="48" hidden="1">
      <c r="A70" s="390">
        <v>2150</v>
      </c>
      <c r="B70" s="385" t="s">
        <v>145</v>
      </c>
      <c r="C70" s="386">
        <v>5</v>
      </c>
      <c r="D70" s="386">
        <v>0</v>
      </c>
      <c r="E70" s="410" t="s">
        <v>1298</v>
      </c>
      <c r="F70" s="392"/>
      <c r="G70" s="392"/>
      <c r="H70" s="392"/>
      <c r="I70" s="392"/>
      <c r="J70" s="398">
        <f t="shared" si="2"/>
        <v>0</v>
      </c>
    </row>
    <row r="71" spans="1:10" ht="36" hidden="1">
      <c r="A71" s="390">
        <v>2151</v>
      </c>
      <c r="B71" s="394" t="s">
        <v>145</v>
      </c>
      <c r="C71" s="395">
        <v>5</v>
      </c>
      <c r="D71" s="395">
        <v>1</v>
      </c>
      <c r="E71" s="408" t="s">
        <v>1299</v>
      </c>
      <c r="F71" s="398"/>
      <c r="G71" s="398"/>
      <c r="H71" s="398"/>
      <c r="I71" s="398"/>
      <c r="J71" s="398">
        <f t="shared" si="2"/>
        <v>0</v>
      </c>
    </row>
    <row r="72" spans="1:10" ht="36" hidden="1">
      <c r="A72" s="390"/>
      <c r="B72" s="394"/>
      <c r="C72" s="395"/>
      <c r="D72" s="395"/>
      <c r="E72" s="408" t="s">
        <v>1260</v>
      </c>
      <c r="F72" s="398"/>
      <c r="G72" s="398"/>
      <c r="H72" s="398"/>
      <c r="I72" s="398"/>
      <c r="J72" s="398">
        <f t="shared" si="2"/>
        <v>0</v>
      </c>
    </row>
    <row r="73" spans="1:10" ht="36">
      <c r="A73" s="390">
        <v>2160</v>
      </c>
      <c r="B73" s="385" t="s">
        <v>145</v>
      </c>
      <c r="C73" s="386">
        <v>6</v>
      </c>
      <c r="D73" s="386">
        <v>0</v>
      </c>
      <c r="E73" s="410" t="s">
        <v>1300</v>
      </c>
      <c r="F73" s="392">
        <f>F74</f>
        <v>14400</v>
      </c>
      <c r="G73" s="392">
        <f>G74</f>
        <v>122400</v>
      </c>
      <c r="H73" s="392">
        <f>H74</f>
        <v>133440</v>
      </c>
      <c r="I73" s="392">
        <f>I74</f>
        <v>133440</v>
      </c>
      <c r="J73" s="412">
        <f t="shared" si="2"/>
        <v>133440</v>
      </c>
    </row>
    <row r="74" spans="1:10" ht="19.5" customHeight="1">
      <c r="A74" s="390">
        <v>2161</v>
      </c>
      <c r="B74" s="394" t="s">
        <v>145</v>
      </c>
      <c r="C74" s="395">
        <v>6</v>
      </c>
      <c r="D74" s="395">
        <v>1</v>
      </c>
      <c r="E74" s="396" t="s">
        <v>1301</v>
      </c>
      <c r="F74" s="398">
        <f>F76+F78+F79+F80+F81+F77</f>
        <v>14400</v>
      </c>
      <c r="G74" s="398">
        <f>G76+G78+G79+G80+G81+G77</f>
        <v>122400</v>
      </c>
      <c r="H74" s="398">
        <f>H76+H78+H79+H80+H81+H77</f>
        <v>133440</v>
      </c>
      <c r="I74" s="398">
        <f>I76+I78+I79+I80+I81+I77</f>
        <v>133440</v>
      </c>
      <c r="J74" s="398">
        <f>SUM(J76:J81)</f>
        <v>133440</v>
      </c>
    </row>
    <row r="75" spans="1:10" ht="1.5" customHeight="1" hidden="1">
      <c r="A75" s="390"/>
      <c r="B75" s="394"/>
      <c r="C75" s="395"/>
      <c r="D75" s="395"/>
      <c r="E75" s="396" t="s">
        <v>1260</v>
      </c>
      <c r="F75" s="398"/>
      <c r="G75" s="398"/>
      <c r="H75" s="398"/>
      <c r="I75" s="398"/>
      <c r="J75" s="398">
        <f t="shared" si="2"/>
        <v>0</v>
      </c>
    </row>
    <row r="76" spans="1:10" ht="15">
      <c r="A76" s="390"/>
      <c r="B76" s="394"/>
      <c r="C76" s="395"/>
      <c r="D76" s="395">
        <v>4241</v>
      </c>
      <c r="E76" s="399" t="s">
        <v>1271</v>
      </c>
      <c r="F76" s="402">
        <v>1200</v>
      </c>
      <c r="G76" s="402">
        <v>2200</v>
      </c>
      <c r="H76" s="402">
        <v>2200</v>
      </c>
      <c r="I76" s="402">
        <v>2200</v>
      </c>
      <c r="J76" s="398">
        <f t="shared" si="2"/>
        <v>2200</v>
      </c>
    </row>
    <row r="77" spans="1:10" ht="21">
      <c r="A77" s="390"/>
      <c r="B77" s="394"/>
      <c r="C77" s="395"/>
      <c r="D77" s="395">
        <v>4511</v>
      </c>
      <c r="E77" s="399" t="s">
        <v>859</v>
      </c>
      <c r="F77" s="402">
        <v>8000</v>
      </c>
      <c r="G77" s="402">
        <v>12000</v>
      </c>
      <c r="H77" s="402">
        <v>21540</v>
      </c>
      <c r="I77" s="402">
        <v>21540</v>
      </c>
      <c r="J77" s="398">
        <f t="shared" si="2"/>
        <v>21540</v>
      </c>
    </row>
    <row r="78" spans="1:10" ht="15">
      <c r="A78" s="390"/>
      <c r="B78" s="394"/>
      <c r="C78" s="395"/>
      <c r="D78" s="395">
        <v>4823</v>
      </c>
      <c r="E78" s="404" t="s">
        <v>1302</v>
      </c>
      <c r="F78" s="405">
        <v>3000</v>
      </c>
      <c r="G78" s="405">
        <v>4000</v>
      </c>
      <c r="H78" s="405">
        <v>5500</v>
      </c>
      <c r="I78" s="405">
        <v>5500</v>
      </c>
      <c r="J78" s="398">
        <f>I78</f>
        <v>5500</v>
      </c>
    </row>
    <row r="79" spans="1:10" ht="21">
      <c r="A79" s="390"/>
      <c r="B79" s="394"/>
      <c r="C79" s="395"/>
      <c r="D79" s="395">
        <v>4831</v>
      </c>
      <c r="E79" s="404" t="s">
        <v>1303</v>
      </c>
      <c r="F79" s="405">
        <v>200</v>
      </c>
      <c r="G79" s="405">
        <v>200</v>
      </c>
      <c r="H79" s="405">
        <v>200</v>
      </c>
      <c r="I79" s="405">
        <v>200</v>
      </c>
      <c r="J79" s="398">
        <f>I79</f>
        <v>200</v>
      </c>
    </row>
    <row r="80" spans="1:10" ht="15">
      <c r="A80" s="390"/>
      <c r="B80" s="394"/>
      <c r="C80" s="395"/>
      <c r="D80" s="395">
        <v>5112</v>
      </c>
      <c r="E80" s="404" t="s">
        <v>1304</v>
      </c>
      <c r="F80" s="405">
        <v>0</v>
      </c>
      <c r="G80" s="405">
        <v>102000</v>
      </c>
      <c r="H80" s="405">
        <v>102000</v>
      </c>
      <c r="I80" s="405">
        <v>102000</v>
      </c>
      <c r="J80" s="398">
        <f>I80</f>
        <v>102000</v>
      </c>
    </row>
    <row r="81" spans="1:10" ht="15">
      <c r="A81" s="390"/>
      <c r="B81" s="394"/>
      <c r="C81" s="395"/>
      <c r="D81" s="395">
        <v>5134</v>
      </c>
      <c r="E81" s="404" t="s">
        <v>1283</v>
      </c>
      <c r="F81" s="405">
        <v>2000</v>
      </c>
      <c r="G81" s="405">
        <v>2000</v>
      </c>
      <c r="H81" s="405">
        <v>2000</v>
      </c>
      <c r="I81" s="405">
        <v>2000</v>
      </c>
      <c r="J81" s="398">
        <f t="shared" si="2"/>
        <v>2000</v>
      </c>
    </row>
    <row r="82" spans="1:10" ht="24" hidden="1">
      <c r="A82" s="390">
        <v>2170</v>
      </c>
      <c r="B82" s="385" t="s">
        <v>145</v>
      </c>
      <c r="C82" s="386">
        <v>7</v>
      </c>
      <c r="D82" s="386">
        <v>0</v>
      </c>
      <c r="E82" s="410" t="s">
        <v>1305</v>
      </c>
      <c r="F82" s="398"/>
      <c r="G82" s="398"/>
      <c r="H82" s="398"/>
      <c r="I82" s="398"/>
      <c r="J82" s="398">
        <f t="shared" si="2"/>
        <v>0</v>
      </c>
    </row>
    <row r="83" spans="1:10" ht="24" hidden="1">
      <c r="A83" s="390">
        <v>2171</v>
      </c>
      <c r="B83" s="394" t="s">
        <v>145</v>
      </c>
      <c r="C83" s="395">
        <v>7</v>
      </c>
      <c r="D83" s="395">
        <v>1</v>
      </c>
      <c r="E83" s="408" t="s">
        <v>1306</v>
      </c>
      <c r="F83" s="398"/>
      <c r="G83" s="398"/>
      <c r="H83" s="398"/>
      <c r="I83" s="398"/>
      <c r="J83" s="398">
        <f t="shared" si="2"/>
        <v>0</v>
      </c>
    </row>
    <row r="84" spans="1:10" ht="36" hidden="1">
      <c r="A84" s="390"/>
      <c r="B84" s="394"/>
      <c r="C84" s="395"/>
      <c r="D84" s="395"/>
      <c r="E84" s="408" t="s">
        <v>1260</v>
      </c>
      <c r="F84" s="398"/>
      <c r="G84" s="398"/>
      <c r="H84" s="398"/>
      <c r="I84" s="398"/>
      <c r="J84" s="398">
        <f t="shared" si="2"/>
        <v>0</v>
      </c>
    </row>
    <row r="85" spans="1:252" ht="48.75" customHeight="1">
      <c r="A85" s="384">
        <v>2200</v>
      </c>
      <c r="B85" s="385" t="s">
        <v>146</v>
      </c>
      <c r="C85" s="386">
        <v>0</v>
      </c>
      <c r="D85" s="386">
        <v>0</v>
      </c>
      <c r="E85" s="387" t="s">
        <v>1307</v>
      </c>
      <c r="F85" s="388">
        <f>F86+F91+F95+F98+F102</f>
        <v>2600</v>
      </c>
      <c r="G85" s="388">
        <f>G86+G91+G95+G98+G102</f>
        <v>3300</v>
      </c>
      <c r="H85" s="388">
        <f>H86+H91+H95+H98+H102</f>
        <v>3300</v>
      </c>
      <c r="I85" s="388">
        <f>I86+I91+I95+I98+I102</f>
        <v>3300</v>
      </c>
      <c r="J85" s="412">
        <f t="shared" si="2"/>
        <v>3300</v>
      </c>
      <c r="K85" s="389"/>
      <c r="L85" s="389"/>
      <c r="M85" s="389"/>
      <c r="N85" s="389"/>
      <c r="O85" s="389"/>
      <c r="P85" s="389"/>
      <c r="Q85" s="389"/>
      <c r="R85" s="389"/>
      <c r="S85" s="389"/>
      <c r="T85" s="389"/>
      <c r="U85" s="389"/>
      <c r="V85" s="389"/>
      <c r="W85" s="389"/>
      <c r="X85" s="389"/>
      <c r="Y85" s="389"/>
      <c r="Z85" s="389"/>
      <c r="AA85" s="389"/>
      <c r="AB85" s="389"/>
      <c r="AC85" s="389"/>
      <c r="AD85" s="389"/>
      <c r="AE85" s="389"/>
      <c r="AF85" s="389"/>
      <c r="AG85" s="389"/>
      <c r="AH85" s="389"/>
      <c r="AI85" s="389"/>
      <c r="AJ85" s="389"/>
      <c r="AK85" s="389"/>
      <c r="AL85" s="389"/>
      <c r="AM85" s="389"/>
      <c r="AN85" s="389"/>
      <c r="AO85" s="389"/>
      <c r="AP85" s="389"/>
      <c r="AQ85" s="389"/>
      <c r="AR85" s="389"/>
      <c r="AS85" s="389"/>
      <c r="AT85" s="389"/>
      <c r="AU85" s="389"/>
      <c r="AV85" s="389"/>
      <c r="AW85" s="389"/>
      <c r="AX85" s="389"/>
      <c r="AY85" s="389"/>
      <c r="AZ85" s="389"/>
      <c r="BA85" s="389"/>
      <c r="BB85" s="389"/>
      <c r="BC85" s="389"/>
      <c r="BD85" s="389"/>
      <c r="BE85" s="389"/>
      <c r="BF85" s="389"/>
      <c r="BG85" s="389"/>
      <c r="BH85" s="389"/>
      <c r="BI85" s="389"/>
      <c r="BJ85" s="389"/>
      <c r="BK85" s="389"/>
      <c r="BL85" s="389"/>
      <c r="BM85" s="389"/>
      <c r="BN85" s="389"/>
      <c r="BO85" s="389"/>
      <c r="BP85" s="389"/>
      <c r="BQ85" s="389"/>
      <c r="BR85" s="389"/>
      <c r="BS85" s="389"/>
      <c r="BT85" s="389"/>
      <c r="BU85" s="389"/>
      <c r="BV85" s="389"/>
      <c r="BW85" s="389"/>
      <c r="BX85" s="389"/>
      <c r="BY85" s="389"/>
      <c r="BZ85" s="389"/>
      <c r="CA85" s="389"/>
      <c r="CB85" s="389"/>
      <c r="CC85" s="389"/>
      <c r="CD85" s="389"/>
      <c r="CE85" s="389"/>
      <c r="CF85" s="389"/>
      <c r="CG85" s="389"/>
      <c r="CH85" s="389"/>
      <c r="CI85" s="389"/>
      <c r="CJ85" s="389"/>
      <c r="CK85" s="389"/>
      <c r="CL85" s="389"/>
      <c r="CM85" s="389"/>
      <c r="CN85" s="389"/>
      <c r="CO85" s="389"/>
      <c r="CP85" s="389"/>
      <c r="CQ85" s="389"/>
      <c r="CR85" s="389"/>
      <c r="CS85" s="389"/>
      <c r="CT85" s="389"/>
      <c r="CU85" s="389"/>
      <c r="CV85" s="389"/>
      <c r="CW85" s="389"/>
      <c r="CX85" s="389"/>
      <c r="CY85" s="389"/>
      <c r="CZ85" s="389"/>
      <c r="DA85" s="389"/>
      <c r="DB85" s="389"/>
      <c r="DC85" s="389"/>
      <c r="DD85" s="389"/>
      <c r="DE85" s="389"/>
      <c r="DF85" s="389"/>
      <c r="DG85" s="389"/>
      <c r="DH85" s="389"/>
      <c r="DI85" s="389"/>
      <c r="DJ85" s="389"/>
      <c r="DK85" s="389"/>
      <c r="DL85" s="389"/>
      <c r="DM85" s="389"/>
      <c r="DN85" s="389"/>
      <c r="DO85" s="389"/>
      <c r="DP85" s="389"/>
      <c r="DQ85" s="389"/>
      <c r="DR85" s="389"/>
      <c r="DS85" s="389"/>
      <c r="DT85" s="389"/>
      <c r="DU85" s="389"/>
      <c r="DV85" s="389"/>
      <c r="DW85" s="389"/>
      <c r="DX85" s="389"/>
      <c r="DY85" s="389"/>
      <c r="DZ85" s="389"/>
      <c r="EA85" s="389"/>
      <c r="EB85" s="389"/>
      <c r="EC85" s="389"/>
      <c r="ED85" s="389"/>
      <c r="EE85" s="389"/>
      <c r="EF85" s="389"/>
      <c r="EG85" s="389"/>
      <c r="EH85" s="389"/>
      <c r="EI85" s="389"/>
      <c r="EJ85" s="389"/>
      <c r="EK85" s="389"/>
      <c r="EL85" s="389"/>
      <c r="EM85" s="389"/>
      <c r="EN85" s="389"/>
      <c r="EO85" s="389"/>
      <c r="EP85" s="389"/>
      <c r="EQ85" s="389"/>
      <c r="ER85" s="389"/>
      <c r="ES85" s="389"/>
      <c r="ET85" s="389"/>
      <c r="EU85" s="389"/>
      <c r="EV85" s="389"/>
      <c r="EW85" s="389"/>
      <c r="EX85" s="389"/>
      <c r="EY85" s="389"/>
      <c r="EZ85" s="389"/>
      <c r="FA85" s="389"/>
      <c r="FB85" s="389"/>
      <c r="FC85" s="389"/>
      <c r="FD85" s="389"/>
      <c r="FE85" s="389"/>
      <c r="FF85" s="389"/>
      <c r="FG85" s="389"/>
      <c r="FH85" s="389"/>
      <c r="FI85" s="389"/>
      <c r="FJ85" s="389"/>
      <c r="FK85" s="389"/>
      <c r="FL85" s="389"/>
      <c r="FM85" s="389"/>
      <c r="FN85" s="389"/>
      <c r="FO85" s="389"/>
      <c r="FP85" s="389"/>
      <c r="FQ85" s="389"/>
      <c r="FR85" s="389"/>
      <c r="FS85" s="389"/>
      <c r="FT85" s="389"/>
      <c r="FU85" s="389"/>
      <c r="FV85" s="389"/>
      <c r="FW85" s="389"/>
      <c r="FX85" s="389"/>
      <c r="FY85" s="389"/>
      <c r="FZ85" s="389"/>
      <c r="GA85" s="389"/>
      <c r="GB85" s="389"/>
      <c r="GC85" s="389"/>
      <c r="GD85" s="389"/>
      <c r="GE85" s="389"/>
      <c r="GF85" s="389"/>
      <c r="GG85" s="389"/>
      <c r="GH85" s="389"/>
      <c r="GI85" s="389"/>
      <c r="GJ85" s="389"/>
      <c r="GK85" s="389"/>
      <c r="GL85" s="389"/>
      <c r="GM85" s="389"/>
      <c r="GN85" s="389"/>
      <c r="GO85" s="389"/>
      <c r="GP85" s="389"/>
      <c r="GQ85" s="389"/>
      <c r="GR85" s="389"/>
      <c r="GS85" s="389"/>
      <c r="GT85" s="389"/>
      <c r="GU85" s="389"/>
      <c r="GV85" s="389"/>
      <c r="GW85" s="389"/>
      <c r="GX85" s="389"/>
      <c r="GY85" s="389"/>
      <c r="GZ85" s="389"/>
      <c r="HA85" s="389"/>
      <c r="HB85" s="389"/>
      <c r="HC85" s="389"/>
      <c r="HD85" s="389"/>
      <c r="HE85" s="389"/>
      <c r="HF85" s="389"/>
      <c r="HG85" s="389"/>
      <c r="HH85" s="389"/>
      <c r="HI85" s="389"/>
      <c r="HJ85" s="389"/>
      <c r="HK85" s="389"/>
      <c r="HL85" s="389"/>
      <c r="HM85" s="389"/>
      <c r="HN85" s="389"/>
      <c r="HO85" s="389"/>
      <c r="HP85" s="389"/>
      <c r="HQ85" s="389"/>
      <c r="HR85" s="389"/>
      <c r="HS85" s="389"/>
      <c r="HT85" s="389"/>
      <c r="HU85" s="389"/>
      <c r="HV85" s="389"/>
      <c r="HW85" s="389"/>
      <c r="HX85" s="389"/>
      <c r="HY85" s="389"/>
      <c r="HZ85" s="389"/>
      <c r="IA85" s="389"/>
      <c r="IB85" s="389"/>
      <c r="IC85" s="389"/>
      <c r="ID85" s="389"/>
      <c r="IE85" s="389"/>
      <c r="IF85" s="389"/>
      <c r="IG85" s="389"/>
      <c r="IH85" s="389"/>
      <c r="II85" s="389"/>
      <c r="IJ85" s="389"/>
      <c r="IK85" s="389"/>
      <c r="IL85" s="389"/>
      <c r="IM85" s="389"/>
      <c r="IN85" s="389"/>
      <c r="IO85" s="389"/>
      <c r="IP85" s="389"/>
      <c r="IQ85" s="389"/>
      <c r="IR85" s="389"/>
    </row>
    <row r="86" spans="1:10" ht="1.5" customHeight="1" hidden="1">
      <c r="A86" s="390">
        <v>2210</v>
      </c>
      <c r="B86" s="385" t="s">
        <v>146</v>
      </c>
      <c r="C86" s="395">
        <v>1</v>
      </c>
      <c r="D86" s="395">
        <v>0</v>
      </c>
      <c r="E86" s="410" t="s">
        <v>1308</v>
      </c>
      <c r="F86" s="412">
        <f>F87+F88+F89+F90</f>
        <v>0</v>
      </c>
      <c r="G86" s="412">
        <f>G87+G88+G89+G90</f>
        <v>0</v>
      </c>
      <c r="H86" s="412">
        <f>H87+H88+H89+H90</f>
        <v>0</v>
      </c>
      <c r="I86" s="412">
        <f>I87+I88+I89+I90</f>
        <v>0</v>
      </c>
      <c r="J86" s="398">
        <f t="shared" si="2"/>
        <v>0</v>
      </c>
    </row>
    <row r="87" spans="1:10" ht="15" hidden="1">
      <c r="A87" s="390">
        <v>2211</v>
      </c>
      <c r="B87" s="394" t="s">
        <v>146</v>
      </c>
      <c r="C87" s="395">
        <v>1</v>
      </c>
      <c r="D87" s="395">
        <v>1</v>
      </c>
      <c r="E87" s="408" t="s">
        <v>1309</v>
      </c>
      <c r="F87" s="398"/>
      <c r="G87" s="398"/>
      <c r="H87" s="398"/>
      <c r="I87" s="398"/>
      <c r="J87" s="398">
        <f t="shared" si="2"/>
        <v>0</v>
      </c>
    </row>
    <row r="88" spans="1:10" ht="36" hidden="1">
      <c r="A88" s="390"/>
      <c r="B88" s="394"/>
      <c r="C88" s="395"/>
      <c r="D88" s="395"/>
      <c r="E88" s="408" t="s">
        <v>1260</v>
      </c>
      <c r="F88" s="398"/>
      <c r="G88" s="398"/>
      <c r="H88" s="398"/>
      <c r="I88" s="398"/>
      <c r="J88" s="398">
        <f t="shared" si="2"/>
        <v>0</v>
      </c>
    </row>
    <row r="89" spans="1:10" ht="15" hidden="1">
      <c r="A89" s="390"/>
      <c r="B89" s="394"/>
      <c r="C89" s="395"/>
      <c r="D89" s="395"/>
      <c r="E89" s="413"/>
      <c r="F89" s="398"/>
      <c r="G89" s="398"/>
      <c r="H89" s="398"/>
      <c r="I89" s="398"/>
      <c r="J89" s="398">
        <f t="shared" si="2"/>
        <v>0</v>
      </c>
    </row>
    <row r="90" spans="1:10" ht="15" hidden="1">
      <c r="A90" s="390"/>
      <c r="B90" s="394"/>
      <c r="C90" s="395"/>
      <c r="D90" s="395"/>
      <c r="E90" s="408"/>
      <c r="F90" s="398"/>
      <c r="G90" s="398"/>
      <c r="H90" s="398"/>
      <c r="I90" s="398"/>
      <c r="J90" s="398">
        <f t="shared" si="2"/>
        <v>0</v>
      </c>
    </row>
    <row r="91" spans="1:10" ht="24">
      <c r="A91" s="390">
        <v>2220</v>
      </c>
      <c r="B91" s="385" t="s">
        <v>146</v>
      </c>
      <c r="C91" s="386">
        <v>2</v>
      </c>
      <c r="D91" s="386">
        <v>0</v>
      </c>
      <c r="E91" s="410" t="s">
        <v>1310</v>
      </c>
      <c r="F91" s="412">
        <f>F92</f>
        <v>1600</v>
      </c>
      <c r="G91" s="412">
        <f>G92</f>
        <v>2300</v>
      </c>
      <c r="H91" s="412">
        <f>H92</f>
        <v>2300</v>
      </c>
      <c r="I91" s="412">
        <f>I92</f>
        <v>2300</v>
      </c>
      <c r="J91" s="412">
        <f t="shared" si="2"/>
        <v>2300</v>
      </c>
    </row>
    <row r="92" spans="1:10" ht="15">
      <c r="A92" s="390">
        <v>2221</v>
      </c>
      <c r="B92" s="394" t="s">
        <v>146</v>
      </c>
      <c r="C92" s="395">
        <v>2</v>
      </c>
      <c r="D92" s="395">
        <v>1</v>
      </c>
      <c r="E92" s="396" t="s">
        <v>1311</v>
      </c>
      <c r="F92" s="398">
        <f>F94+F100+F101</f>
        <v>1600</v>
      </c>
      <c r="G92" s="398">
        <f>G94+G100+G101</f>
        <v>2300</v>
      </c>
      <c r="H92" s="398">
        <f>H94+H100+H101</f>
        <v>2300</v>
      </c>
      <c r="I92" s="398">
        <f>I94+I100+I101</f>
        <v>2300</v>
      </c>
      <c r="J92" s="398">
        <f t="shared" si="2"/>
        <v>2300</v>
      </c>
    </row>
    <row r="93" spans="1:10" ht="31.5">
      <c r="A93" s="390"/>
      <c r="B93" s="394"/>
      <c r="C93" s="395"/>
      <c r="D93" s="395"/>
      <c r="E93" s="396" t="s">
        <v>1260</v>
      </c>
      <c r="F93" s="398"/>
      <c r="G93" s="398"/>
      <c r="H93" s="398"/>
      <c r="I93" s="398"/>
      <c r="J93" s="398">
        <f t="shared" si="2"/>
        <v>0</v>
      </c>
    </row>
    <row r="94" spans="1:10" ht="14.25" customHeight="1">
      <c r="A94" s="390"/>
      <c r="B94" s="394"/>
      <c r="C94" s="395"/>
      <c r="D94" s="395">
        <v>4239</v>
      </c>
      <c r="E94" s="403" t="s">
        <v>1312</v>
      </c>
      <c r="F94" s="405">
        <v>1000</v>
      </c>
      <c r="G94" s="405">
        <v>1000</v>
      </c>
      <c r="H94" s="405">
        <v>1000</v>
      </c>
      <c r="I94" s="405">
        <v>1000</v>
      </c>
      <c r="J94" s="398">
        <f t="shared" si="2"/>
        <v>1000</v>
      </c>
    </row>
    <row r="95" spans="1:10" ht="24" hidden="1">
      <c r="A95" s="390">
        <v>2230</v>
      </c>
      <c r="B95" s="385" t="s">
        <v>146</v>
      </c>
      <c r="C95" s="395">
        <v>3</v>
      </c>
      <c r="D95" s="395">
        <v>0</v>
      </c>
      <c r="E95" s="410" t="s">
        <v>1313</v>
      </c>
      <c r="F95" s="412"/>
      <c r="G95" s="412"/>
      <c r="H95" s="412"/>
      <c r="I95" s="412"/>
      <c r="J95" s="398">
        <f t="shared" si="2"/>
        <v>0</v>
      </c>
    </row>
    <row r="96" spans="1:10" ht="15" hidden="1">
      <c r="A96" s="390">
        <v>2231</v>
      </c>
      <c r="B96" s="394" t="s">
        <v>146</v>
      </c>
      <c r="C96" s="395">
        <v>3</v>
      </c>
      <c r="D96" s="395">
        <v>1</v>
      </c>
      <c r="E96" s="408" t="s">
        <v>1314</v>
      </c>
      <c r="F96" s="398"/>
      <c r="G96" s="398"/>
      <c r="H96" s="398"/>
      <c r="I96" s="398"/>
      <c r="J96" s="398">
        <f t="shared" si="2"/>
        <v>0</v>
      </c>
    </row>
    <row r="97" spans="1:10" ht="36" hidden="1">
      <c r="A97" s="390"/>
      <c r="B97" s="394"/>
      <c r="C97" s="395"/>
      <c r="D97" s="395"/>
      <c r="E97" s="408" t="s">
        <v>1260</v>
      </c>
      <c r="F97" s="398"/>
      <c r="G97" s="398"/>
      <c r="H97" s="398"/>
      <c r="I97" s="398"/>
      <c r="J97" s="398">
        <f t="shared" si="2"/>
        <v>0</v>
      </c>
    </row>
    <row r="98" spans="1:10" ht="36" hidden="1">
      <c r="A98" s="390">
        <v>2240</v>
      </c>
      <c r="B98" s="385" t="s">
        <v>146</v>
      </c>
      <c r="C98" s="386">
        <v>4</v>
      </c>
      <c r="D98" s="386">
        <v>0</v>
      </c>
      <c r="E98" s="410" t="s">
        <v>1315</v>
      </c>
      <c r="F98" s="392"/>
      <c r="G98" s="392"/>
      <c r="H98" s="392"/>
      <c r="I98" s="392"/>
      <c r="J98" s="398">
        <f t="shared" si="2"/>
        <v>0</v>
      </c>
    </row>
    <row r="99" spans="1:10" ht="36" hidden="1">
      <c r="A99" s="390">
        <v>2241</v>
      </c>
      <c r="B99" s="394" t="s">
        <v>146</v>
      </c>
      <c r="C99" s="395">
        <v>4</v>
      </c>
      <c r="D99" s="395">
        <v>1</v>
      </c>
      <c r="E99" s="408" t="s">
        <v>1315</v>
      </c>
      <c r="F99" s="398"/>
      <c r="G99" s="398"/>
      <c r="H99" s="398"/>
      <c r="I99" s="398"/>
      <c r="J99" s="398">
        <f t="shared" si="2"/>
        <v>0</v>
      </c>
    </row>
    <row r="100" spans="1:10" ht="15">
      <c r="A100" s="390"/>
      <c r="B100" s="394"/>
      <c r="C100" s="395"/>
      <c r="D100" s="395">
        <v>4267</v>
      </c>
      <c r="E100" s="408" t="s">
        <v>844</v>
      </c>
      <c r="F100" s="398">
        <v>300</v>
      </c>
      <c r="G100" s="398">
        <v>300</v>
      </c>
      <c r="H100" s="398">
        <v>300</v>
      </c>
      <c r="I100" s="398">
        <v>300</v>
      </c>
      <c r="J100" s="398">
        <f t="shared" si="2"/>
        <v>300</v>
      </c>
    </row>
    <row r="101" spans="1:10" ht="15">
      <c r="A101" s="390"/>
      <c r="B101" s="394"/>
      <c r="C101" s="395"/>
      <c r="D101" s="395">
        <v>4269</v>
      </c>
      <c r="E101" s="408" t="s">
        <v>845</v>
      </c>
      <c r="F101" s="398">
        <v>300</v>
      </c>
      <c r="G101" s="398">
        <v>1000</v>
      </c>
      <c r="H101" s="398">
        <v>1000</v>
      </c>
      <c r="I101" s="398">
        <v>1000</v>
      </c>
      <c r="J101" s="398">
        <f t="shared" si="2"/>
        <v>1000</v>
      </c>
    </row>
    <row r="102" spans="1:10" ht="24">
      <c r="A102" s="390">
        <v>2250</v>
      </c>
      <c r="B102" s="385" t="s">
        <v>146</v>
      </c>
      <c r="C102" s="386">
        <v>5</v>
      </c>
      <c r="D102" s="386">
        <v>0</v>
      </c>
      <c r="E102" s="410" t="s">
        <v>1316</v>
      </c>
      <c r="F102" s="392">
        <f>F103</f>
        <v>1000</v>
      </c>
      <c r="G102" s="392">
        <f>G103</f>
        <v>1000</v>
      </c>
      <c r="H102" s="392">
        <f>H103</f>
        <v>1000</v>
      </c>
      <c r="I102" s="392">
        <f>I103</f>
        <v>1000</v>
      </c>
      <c r="J102" s="388">
        <f t="shared" si="2"/>
        <v>1000</v>
      </c>
    </row>
    <row r="103" spans="1:10" ht="15">
      <c r="A103" s="390">
        <v>2251</v>
      </c>
      <c r="B103" s="394" t="s">
        <v>146</v>
      </c>
      <c r="C103" s="395">
        <v>5</v>
      </c>
      <c r="D103" s="395">
        <v>1</v>
      </c>
      <c r="E103" s="396" t="s">
        <v>1317</v>
      </c>
      <c r="F103" s="392">
        <f>F105</f>
        <v>1000</v>
      </c>
      <c r="G103" s="392">
        <f>G105</f>
        <v>1000</v>
      </c>
      <c r="H103" s="392">
        <f>H105</f>
        <v>1000</v>
      </c>
      <c r="I103" s="392">
        <f>I105</f>
        <v>1000</v>
      </c>
      <c r="J103" s="388">
        <f>I103</f>
        <v>1000</v>
      </c>
    </row>
    <row r="104" spans="1:10" ht="16.5">
      <c r="A104" s="390"/>
      <c r="B104" s="394"/>
      <c r="C104" s="395"/>
      <c r="D104" s="395"/>
      <c r="E104" s="414" t="s">
        <v>1260</v>
      </c>
      <c r="F104" s="398"/>
      <c r="G104" s="398"/>
      <c r="H104" s="398"/>
      <c r="I104" s="398"/>
      <c r="J104" s="398">
        <f t="shared" si="2"/>
        <v>0</v>
      </c>
    </row>
    <row r="105" spans="1:10" ht="15">
      <c r="A105" s="390"/>
      <c r="B105" s="394"/>
      <c r="C105" s="395"/>
      <c r="D105" s="395">
        <v>4239</v>
      </c>
      <c r="E105" s="403" t="s">
        <v>1270</v>
      </c>
      <c r="F105" s="398">
        <v>1000</v>
      </c>
      <c r="G105" s="398">
        <v>1000</v>
      </c>
      <c r="H105" s="398">
        <v>1000</v>
      </c>
      <c r="I105" s="398">
        <v>1000</v>
      </c>
      <c r="J105" s="398">
        <f t="shared" si="2"/>
        <v>1000</v>
      </c>
    </row>
    <row r="106" spans="1:252" ht="57">
      <c r="A106" s="384">
        <v>2300</v>
      </c>
      <c r="B106" s="385" t="s">
        <v>147</v>
      </c>
      <c r="C106" s="386">
        <v>0</v>
      </c>
      <c r="D106" s="386">
        <v>0</v>
      </c>
      <c r="E106" s="415" t="s">
        <v>1318</v>
      </c>
      <c r="F106" s="388">
        <f>F107+F108</f>
        <v>1000</v>
      </c>
      <c r="G106" s="388">
        <f>G107+G108</f>
        <v>1000</v>
      </c>
      <c r="H106" s="388">
        <f>H107+H108</f>
        <v>1000</v>
      </c>
      <c r="I106" s="388">
        <f>I107+I108</f>
        <v>1000</v>
      </c>
      <c r="J106" s="388">
        <f>J107+J108</f>
        <v>1000</v>
      </c>
      <c r="K106" s="389"/>
      <c r="L106" s="389"/>
      <c r="M106" s="389"/>
      <c r="N106" s="389"/>
      <c r="O106" s="389"/>
      <c r="P106" s="389"/>
      <c r="Q106" s="389"/>
      <c r="R106" s="389"/>
      <c r="S106" s="389"/>
      <c r="T106" s="389"/>
      <c r="U106" s="389"/>
      <c r="V106" s="389"/>
      <c r="W106" s="389"/>
      <c r="X106" s="389"/>
      <c r="Y106" s="389"/>
      <c r="Z106" s="389"/>
      <c r="AA106" s="389"/>
      <c r="AB106" s="389"/>
      <c r="AC106" s="389"/>
      <c r="AD106" s="389"/>
      <c r="AE106" s="389"/>
      <c r="AF106" s="389"/>
      <c r="AG106" s="389"/>
      <c r="AH106" s="389"/>
      <c r="AI106" s="389"/>
      <c r="AJ106" s="389"/>
      <c r="AK106" s="389"/>
      <c r="AL106" s="389"/>
      <c r="AM106" s="389"/>
      <c r="AN106" s="389"/>
      <c r="AO106" s="389"/>
      <c r="AP106" s="389"/>
      <c r="AQ106" s="389"/>
      <c r="AR106" s="389"/>
      <c r="AS106" s="389"/>
      <c r="AT106" s="389"/>
      <c r="AU106" s="389"/>
      <c r="AV106" s="389"/>
      <c r="AW106" s="389"/>
      <c r="AX106" s="389"/>
      <c r="AY106" s="389"/>
      <c r="AZ106" s="389"/>
      <c r="BA106" s="389"/>
      <c r="BB106" s="389"/>
      <c r="BC106" s="389"/>
      <c r="BD106" s="389"/>
      <c r="BE106" s="389"/>
      <c r="BF106" s="389"/>
      <c r="BG106" s="389"/>
      <c r="BH106" s="389"/>
      <c r="BI106" s="389"/>
      <c r="BJ106" s="389"/>
      <c r="BK106" s="389"/>
      <c r="BL106" s="389"/>
      <c r="BM106" s="389"/>
      <c r="BN106" s="389"/>
      <c r="BO106" s="389"/>
      <c r="BP106" s="389"/>
      <c r="BQ106" s="389"/>
      <c r="BR106" s="389"/>
      <c r="BS106" s="389"/>
      <c r="BT106" s="389"/>
      <c r="BU106" s="389"/>
      <c r="BV106" s="389"/>
      <c r="BW106" s="389"/>
      <c r="BX106" s="389"/>
      <c r="BY106" s="389"/>
      <c r="BZ106" s="389"/>
      <c r="CA106" s="389"/>
      <c r="CB106" s="389"/>
      <c r="CC106" s="389"/>
      <c r="CD106" s="389"/>
      <c r="CE106" s="389"/>
      <c r="CF106" s="389"/>
      <c r="CG106" s="389"/>
      <c r="CH106" s="389"/>
      <c r="CI106" s="389"/>
      <c r="CJ106" s="389"/>
      <c r="CK106" s="389"/>
      <c r="CL106" s="389"/>
      <c r="CM106" s="389"/>
      <c r="CN106" s="389"/>
      <c r="CO106" s="389"/>
      <c r="CP106" s="389"/>
      <c r="CQ106" s="389"/>
      <c r="CR106" s="389"/>
      <c r="CS106" s="389"/>
      <c r="CT106" s="389"/>
      <c r="CU106" s="389"/>
      <c r="CV106" s="389"/>
      <c r="CW106" s="389"/>
      <c r="CX106" s="389"/>
      <c r="CY106" s="389"/>
      <c r="CZ106" s="389"/>
      <c r="DA106" s="389"/>
      <c r="DB106" s="389"/>
      <c r="DC106" s="389"/>
      <c r="DD106" s="389"/>
      <c r="DE106" s="389"/>
      <c r="DF106" s="389"/>
      <c r="DG106" s="389"/>
      <c r="DH106" s="389"/>
      <c r="DI106" s="389"/>
      <c r="DJ106" s="389"/>
      <c r="DK106" s="389"/>
      <c r="DL106" s="389"/>
      <c r="DM106" s="389"/>
      <c r="DN106" s="389"/>
      <c r="DO106" s="389"/>
      <c r="DP106" s="389"/>
      <c r="DQ106" s="389"/>
      <c r="DR106" s="389"/>
      <c r="DS106" s="389"/>
      <c r="DT106" s="389"/>
      <c r="DU106" s="389"/>
      <c r="DV106" s="389"/>
      <c r="DW106" s="389"/>
      <c r="DX106" s="389"/>
      <c r="DY106" s="389"/>
      <c r="DZ106" s="389"/>
      <c r="EA106" s="389"/>
      <c r="EB106" s="389"/>
      <c r="EC106" s="389"/>
      <c r="ED106" s="389"/>
      <c r="EE106" s="389"/>
      <c r="EF106" s="389"/>
      <c r="EG106" s="389"/>
      <c r="EH106" s="389"/>
      <c r="EI106" s="389"/>
      <c r="EJ106" s="389"/>
      <c r="EK106" s="389"/>
      <c r="EL106" s="389"/>
      <c r="EM106" s="389"/>
      <c r="EN106" s="389"/>
      <c r="EO106" s="389"/>
      <c r="EP106" s="389"/>
      <c r="EQ106" s="389"/>
      <c r="ER106" s="389"/>
      <c r="ES106" s="389"/>
      <c r="ET106" s="389"/>
      <c r="EU106" s="389"/>
      <c r="EV106" s="389"/>
      <c r="EW106" s="389"/>
      <c r="EX106" s="389"/>
      <c r="EY106" s="389"/>
      <c r="EZ106" s="389"/>
      <c r="FA106" s="389"/>
      <c r="FB106" s="389"/>
      <c r="FC106" s="389"/>
      <c r="FD106" s="389"/>
      <c r="FE106" s="389"/>
      <c r="FF106" s="389"/>
      <c r="FG106" s="389"/>
      <c r="FH106" s="389"/>
      <c r="FI106" s="389"/>
      <c r="FJ106" s="389"/>
      <c r="FK106" s="389"/>
      <c r="FL106" s="389"/>
      <c r="FM106" s="389"/>
      <c r="FN106" s="389"/>
      <c r="FO106" s="389"/>
      <c r="FP106" s="389"/>
      <c r="FQ106" s="389"/>
      <c r="FR106" s="389"/>
      <c r="FS106" s="389"/>
      <c r="FT106" s="389"/>
      <c r="FU106" s="389"/>
      <c r="FV106" s="389"/>
      <c r="FW106" s="389"/>
      <c r="FX106" s="389"/>
      <c r="FY106" s="389"/>
      <c r="FZ106" s="389"/>
      <c r="GA106" s="389"/>
      <c r="GB106" s="389"/>
      <c r="GC106" s="389"/>
      <c r="GD106" s="389"/>
      <c r="GE106" s="389"/>
      <c r="GF106" s="389"/>
      <c r="GG106" s="389"/>
      <c r="GH106" s="389"/>
      <c r="GI106" s="389"/>
      <c r="GJ106" s="389"/>
      <c r="GK106" s="389"/>
      <c r="GL106" s="389"/>
      <c r="GM106" s="389"/>
      <c r="GN106" s="389"/>
      <c r="GO106" s="389"/>
      <c r="GP106" s="389"/>
      <c r="GQ106" s="389"/>
      <c r="GR106" s="389"/>
      <c r="GS106" s="389"/>
      <c r="GT106" s="389"/>
      <c r="GU106" s="389"/>
      <c r="GV106" s="389"/>
      <c r="GW106" s="389"/>
      <c r="GX106" s="389"/>
      <c r="GY106" s="389"/>
      <c r="GZ106" s="389"/>
      <c r="HA106" s="389"/>
      <c r="HB106" s="389"/>
      <c r="HC106" s="389"/>
      <c r="HD106" s="389"/>
      <c r="HE106" s="389"/>
      <c r="HF106" s="389"/>
      <c r="HG106" s="389"/>
      <c r="HH106" s="389"/>
      <c r="HI106" s="389"/>
      <c r="HJ106" s="389"/>
      <c r="HK106" s="389"/>
      <c r="HL106" s="389"/>
      <c r="HM106" s="389"/>
      <c r="HN106" s="389"/>
      <c r="HO106" s="389"/>
      <c r="HP106" s="389"/>
      <c r="HQ106" s="389"/>
      <c r="HR106" s="389"/>
      <c r="HS106" s="389"/>
      <c r="HT106" s="389"/>
      <c r="HU106" s="389"/>
      <c r="HV106" s="389"/>
      <c r="HW106" s="389"/>
      <c r="HX106" s="389"/>
      <c r="HY106" s="389"/>
      <c r="HZ106" s="389"/>
      <c r="IA106" s="389"/>
      <c r="IB106" s="389"/>
      <c r="IC106" s="389"/>
      <c r="ID106" s="389"/>
      <c r="IE106" s="389"/>
      <c r="IF106" s="389"/>
      <c r="IG106" s="389"/>
      <c r="IH106" s="389"/>
      <c r="II106" s="389"/>
      <c r="IJ106" s="389"/>
      <c r="IK106" s="389"/>
      <c r="IL106" s="389"/>
      <c r="IM106" s="389"/>
      <c r="IN106" s="389"/>
      <c r="IO106" s="389"/>
      <c r="IP106" s="389"/>
      <c r="IQ106" s="389"/>
      <c r="IR106" s="389"/>
    </row>
    <row r="107" spans="1:10" ht="24">
      <c r="A107" s="390">
        <v>2310</v>
      </c>
      <c r="B107" s="385" t="s">
        <v>147</v>
      </c>
      <c r="C107" s="386">
        <v>1</v>
      </c>
      <c r="D107" s="386">
        <v>0</v>
      </c>
      <c r="E107" s="410" t="s">
        <v>1319</v>
      </c>
      <c r="F107" s="392"/>
      <c r="G107" s="392"/>
      <c r="H107" s="392"/>
      <c r="I107" s="392"/>
      <c r="J107" s="398">
        <f t="shared" si="2"/>
        <v>0</v>
      </c>
    </row>
    <row r="108" spans="1:10" ht="15">
      <c r="A108" s="390">
        <v>2320</v>
      </c>
      <c r="B108" s="385" t="s">
        <v>147</v>
      </c>
      <c r="C108" s="386">
        <v>2</v>
      </c>
      <c r="D108" s="386">
        <v>0</v>
      </c>
      <c r="E108" s="410" t="s">
        <v>1320</v>
      </c>
      <c r="F108" s="392">
        <f>F109</f>
        <v>1000</v>
      </c>
      <c r="G108" s="392">
        <f>G109</f>
        <v>1000</v>
      </c>
      <c r="H108" s="392">
        <f>H109</f>
        <v>1000</v>
      </c>
      <c r="I108" s="392">
        <f>I109</f>
        <v>1000</v>
      </c>
      <c r="J108" s="398">
        <f t="shared" si="2"/>
        <v>1000</v>
      </c>
    </row>
    <row r="109" spans="1:10" ht="12" customHeight="1">
      <c r="A109" s="390">
        <v>2321</v>
      </c>
      <c r="B109" s="394" t="s">
        <v>147</v>
      </c>
      <c r="C109" s="395">
        <v>2</v>
      </c>
      <c r="D109" s="395">
        <v>1</v>
      </c>
      <c r="E109" s="408" t="s">
        <v>1321</v>
      </c>
      <c r="F109" s="398">
        <f>F110+F111</f>
        <v>1000</v>
      </c>
      <c r="G109" s="398">
        <f>G110+G111</f>
        <v>1000</v>
      </c>
      <c r="H109" s="398">
        <f>H110+H111</f>
        <v>1000</v>
      </c>
      <c r="I109" s="398">
        <f>I110+I111</f>
        <v>1000</v>
      </c>
      <c r="J109" s="398">
        <f t="shared" si="2"/>
        <v>1000</v>
      </c>
    </row>
    <row r="110" spans="1:10" ht="16.5" hidden="1">
      <c r="A110" s="390"/>
      <c r="B110" s="394"/>
      <c r="C110" s="395"/>
      <c r="D110" s="395"/>
      <c r="E110" s="414" t="s">
        <v>1260</v>
      </c>
      <c r="F110" s="398"/>
      <c r="G110" s="398"/>
      <c r="H110" s="398"/>
      <c r="I110" s="398"/>
      <c r="J110" s="398">
        <f t="shared" si="2"/>
        <v>0</v>
      </c>
    </row>
    <row r="111" spans="1:10" ht="15">
      <c r="A111" s="390"/>
      <c r="B111" s="394"/>
      <c r="C111" s="395"/>
      <c r="D111" s="395">
        <v>4239</v>
      </c>
      <c r="E111" s="413" t="s">
        <v>1270</v>
      </c>
      <c r="F111" s="405">
        <v>1000</v>
      </c>
      <c r="G111" s="405">
        <v>1000</v>
      </c>
      <c r="H111" s="405">
        <v>1000</v>
      </c>
      <c r="I111" s="405">
        <v>1000</v>
      </c>
      <c r="J111" s="398">
        <f t="shared" si="2"/>
        <v>1000</v>
      </c>
    </row>
    <row r="112" spans="1:252" ht="37.5" customHeight="1">
      <c r="A112" s="384">
        <v>2400</v>
      </c>
      <c r="B112" s="385" t="s">
        <v>148</v>
      </c>
      <c r="C112" s="386">
        <v>0</v>
      </c>
      <c r="D112" s="386">
        <v>0</v>
      </c>
      <c r="E112" s="415" t="s">
        <v>1322</v>
      </c>
      <c r="F112" s="416">
        <f>SUM(F161,F179,F119)</f>
        <v>432100</v>
      </c>
      <c r="G112" s="416">
        <f>SUM(G161,G179,G119)</f>
        <v>390100</v>
      </c>
      <c r="H112" s="416">
        <f>SUM(H161,H179,H119)</f>
        <v>621100</v>
      </c>
      <c r="I112" s="416">
        <f>SUM(I161,I179,I119)</f>
        <v>621100</v>
      </c>
      <c r="J112" s="388">
        <f t="shared" si="2"/>
        <v>621100</v>
      </c>
      <c r="K112" s="389"/>
      <c r="L112" s="389"/>
      <c r="M112" s="389"/>
      <c r="N112" s="389"/>
      <c r="O112" s="389"/>
      <c r="P112" s="389"/>
      <c r="Q112" s="389"/>
      <c r="R112" s="389"/>
      <c r="S112" s="389"/>
      <c r="T112" s="389"/>
      <c r="U112" s="389"/>
      <c r="V112" s="389"/>
      <c r="W112" s="389"/>
      <c r="X112" s="389"/>
      <c r="Y112" s="389"/>
      <c r="Z112" s="389"/>
      <c r="AA112" s="389"/>
      <c r="AB112" s="389"/>
      <c r="AC112" s="389"/>
      <c r="AD112" s="389"/>
      <c r="AE112" s="389"/>
      <c r="AF112" s="389"/>
      <c r="AG112" s="389"/>
      <c r="AH112" s="389"/>
      <c r="AI112" s="389"/>
      <c r="AJ112" s="389"/>
      <c r="AK112" s="389"/>
      <c r="AL112" s="389"/>
      <c r="AM112" s="389"/>
      <c r="AN112" s="389"/>
      <c r="AO112" s="389"/>
      <c r="AP112" s="389"/>
      <c r="AQ112" s="389"/>
      <c r="AR112" s="389"/>
      <c r="AS112" s="389"/>
      <c r="AT112" s="389"/>
      <c r="AU112" s="389"/>
      <c r="AV112" s="389"/>
      <c r="AW112" s="389"/>
      <c r="AX112" s="389"/>
      <c r="AY112" s="389"/>
      <c r="AZ112" s="389"/>
      <c r="BA112" s="389"/>
      <c r="BB112" s="389"/>
      <c r="BC112" s="389"/>
      <c r="BD112" s="389"/>
      <c r="BE112" s="389"/>
      <c r="BF112" s="389"/>
      <c r="BG112" s="389"/>
      <c r="BH112" s="389"/>
      <c r="BI112" s="389"/>
      <c r="BJ112" s="389"/>
      <c r="BK112" s="389"/>
      <c r="BL112" s="389"/>
      <c r="BM112" s="389"/>
      <c r="BN112" s="389"/>
      <c r="BO112" s="389"/>
      <c r="BP112" s="389"/>
      <c r="BQ112" s="389"/>
      <c r="BR112" s="389"/>
      <c r="BS112" s="389"/>
      <c r="BT112" s="389"/>
      <c r="BU112" s="389"/>
      <c r="BV112" s="389"/>
      <c r="BW112" s="389"/>
      <c r="BX112" s="389"/>
      <c r="BY112" s="389"/>
      <c r="BZ112" s="389"/>
      <c r="CA112" s="389"/>
      <c r="CB112" s="389"/>
      <c r="CC112" s="389"/>
      <c r="CD112" s="389"/>
      <c r="CE112" s="389"/>
      <c r="CF112" s="389"/>
      <c r="CG112" s="389"/>
      <c r="CH112" s="389"/>
      <c r="CI112" s="389"/>
      <c r="CJ112" s="389"/>
      <c r="CK112" s="389"/>
      <c r="CL112" s="389"/>
      <c r="CM112" s="389"/>
      <c r="CN112" s="389"/>
      <c r="CO112" s="389"/>
      <c r="CP112" s="389"/>
      <c r="CQ112" s="389"/>
      <c r="CR112" s="389"/>
      <c r="CS112" s="389"/>
      <c r="CT112" s="389"/>
      <c r="CU112" s="389"/>
      <c r="CV112" s="389"/>
      <c r="CW112" s="389"/>
      <c r="CX112" s="389"/>
      <c r="CY112" s="389"/>
      <c r="CZ112" s="389"/>
      <c r="DA112" s="389"/>
      <c r="DB112" s="389"/>
      <c r="DC112" s="389"/>
      <c r="DD112" s="389"/>
      <c r="DE112" s="389"/>
      <c r="DF112" s="389"/>
      <c r="DG112" s="389"/>
      <c r="DH112" s="389"/>
      <c r="DI112" s="389"/>
      <c r="DJ112" s="389"/>
      <c r="DK112" s="389"/>
      <c r="DL112" s="389"/>
      <c r="DM112" s="389"/>
      <c r="DN112" s="389"/>
      <c r="DO112" s="389"/>
      <c r="DP112" s="389"/>
      <c r="DQ112" s="389"/>
      <c r="DR112" s="389"/>
      <c r="DS112" s="389"/>
      <c r="DT112" s="389"/>
      <c r="DU112" s="389"/>
      <c r="DV112" s="389"/>
      <c r="DW112" s="389"/>
      <c r="DX112" s="389"/>
      <c r="DY112" s="389"/>
      <c r="DZ112" s="389"/>
      <c r="EA112" s="389"/>
      <c r="EB112" s="389"/>
      <c r="EC112" s="389"/>
      <c r="ED112" s="389"/>
      <c r="EE112" s="389"/>
      <c r="EF112" s="389"/>
      <c r="EG112" s="389"/>
      <c r="EH112" s="389"/>
      <c r="EI112" s="389"/>
      <c r="EJ112" s="389"/>
      <c r="EK112" s="389"/>
      <c r="EL112" s="389"/>
      <c r="EM112" s="389"/>
      <c r="EN112" s="389"/>
      <c r="EO112" s="389"/>
      <c r="EP112" s="389"/>
      <c r="EQ112" s="389"/>
      <c r="ER112" s="389"/>
      <c r="ES112" s="389"/>
      <c r="ET112" s="389"/>
      <c r="EU112" s="389"/>
      <c r="EV112" s="389"/>
      <c r="EW112" s="389"/>
      <c r="EX112" s="389"/>
      <c r="EY112" s="389"/>
      <c r="EZ112" s="389"/>
      <c r="FA112" s="389"/>
      <c r="FB112" s="389"/>
      <c r="FC112" s="389"/>
      <c r="FD112" s="389"/>
      <c r="FE112" s="389"/>
      <c r="FF112" s="389"/>
      <c r="FG112" s="389"/>
      <c r="FH112" s="389"/>
      <c r="FI112" s="389"/>
      <c r="FJ112" s="389"/>
      <c r="FK112" s="389"/>
      <c r="FL112" s="389"/>
      <c r="FM112" s="389"/>
      <c r="FN112" s="389"/>
      <c r="FO112" s="389"/>
      <c r="FP112" s="389"/>
      <c r="FQ112" s="389"/>
      <c r="FR112" s="389"/>
      <c r="FS112" s="389"/>
      <c r="FT112" s="389"/>
      <c r="FU112" s="389"/>
      <c r="FV112" s="389"/>
      <c r="FW112" s="389"/>
      <c r="FX112" s="389"/>
      <c r="FY112" s="389"/>
      <c r="FZ112" s="389"/>
      <c r="GA112" s="389"/>
      <c r="GB112" s="389"/>
      <c r="GC112" s="389"/>
      <c r="GD112" s="389"/>
      <c r="GE112" s="389"/>
      <c r="GF112" s="389"/>
      <c r="GG112" s="389"/>
      <c r="GH112" s="389"/>
      <c r="GI112" s="389"/>
      <c r="GJ112" s="389"/>
      <c r="GK112" s="389"/>
      <c r="GL112" s="389"/>
      <c r="GM112" s="389"/>
      <c r="GN112" s="389"/>
      <c r="GO112" s="389"/>
      <c r="GP112" s="389"/>
      <c r="GQ112" s="389"/>
      <c r="GR112" s="389"/>
      <c r="GS112" s="389"/>
      <c r="GT112" s="389"/>
      <c r="GU112" s="389"/>
      <c r="GV112" s="389"/>
      <c r="GW112" s="389"/>
      <c r="GX112" s="389"/>
      <c r="GY112" s="389"/>
      <c r="GZ112" s="389"/>
      <c r="HA112" s="389"/>
      <c r="HB112" s="389"/>
      <c r="HC112" s="389"/>
      <c r="HD112" s="389"/>
      <c r="HE112" s="389"/>
      <c r="HF112" s="389"/>
      <c r="HG112" s="389"/>
      <c r="HH112" s="389"/>
      <c r="HI112" s="389"/>
      <c r="HJ112" s="389"/>
      <c r="HK112" s="389"/>
      <c r="HL112" s="389"/>
      <c r="HM112" s="389"/>
      <c r="HN112" s="389"/>
      <c r="HO112" s="389"/>
      <c r="HP112" s="389"/>
      <c r="HQ112" s="389"/>
      <c r="HR112" s="389"/>
      <c r="HS112" s="389"/>
      <c r="HT112" s="389"/>
      <c r="HU112" s="389"/>
      <c r="HV112" s="389"/>
      <c r="HW112" s="389"/>
      <c r="HX112" s="389"/>
      <c r="HY112" s="389"/>
      <c r="HZ112" s="389"/>
      <c r="IA112" s="389"/>
      <c r="IB112" s="389"/>
      <c r="IC112" s="389"/>
      <c r="ID112" s="389"/>
      <c r="IE112" s="389"/>
      <c r="IF112" s="389"/>
      <c r="IG112" s="389"/>
      <c r="IH112" s="389"/>
      <c r="II112" s="389"/>
      <c r="IJ112" s="389"/>
      <c r="IK112" s="389"/>
      <c r="IL112" s="389"/>
      <c r="IM112" s="389"/>
      <c r="IN112" s="389"/>
      <c r="IO112" s="389"/>
      <c r="IP112" s="389"/>
      <c r="IQ112" s="389"/>
      <c r="IR112" s="389"/>
    </row>
    <row r="113" spans="1:10" ht="36">
      <c r="A113" s="390">
        <v>2410</v>
      </c>
      <c r="B113" s="385" t="s">
        <v>148</v>
      </c>
      <c r="C113" s="386">
        <v>1</v>
      </c>
      <c r="D113" s="386">
        <v>0</v>
      </c>
      <c r="E113" s="410" t="s">
        <v>1323</v>
      </c>
      <c r="F113" s="392"/>
      <c r="G113" s="392"/>
      <c r="H113" s="392"/>
      <c r="I113" s="392"/>
      <c r="J113" s="398">
        <f t="shared" si="2"/>
        <v>0</v>
      </c>
    </row>
    <row r="114" spans="1:10" ht="24">
      <c r="A114" s="390">
        <v>2411</v>
      </c>
      <c r="B114" s="394" t="s">
        <v>148</v>
      </c>
      <c r="C114" s="395">
        <v>1</v>
      </c>
      <c r="D114" s="395">
        <v>1</v>
      </c>
      <c r="E114" s="408" t="s">
        <v>1324</v>
      </c>
      <c r="F114" s="398"/>
      <c r="G114" s="398"/>
      <c r="H114" s="398"/>
      <c r="I114" s="398"/>
      <c r="J114" s="398">
        <f t="shared" si="2"/>
        <v>0</v>
      </c>
    </row>
    <row r="115" spans="1:10" ht="16.5" hidden="1">
      <c r="A115" s="390"/>
      <c r="B115" s="394"/>
      <c r="C115" s="395"/>
      <c r="D115" s="395"/>
      <c r="E115" s="414" t="s">
        <v>1260</v>
      </c>
      <c r="F115" s="398"/>
      <c r="G115" s="398"/>
      <c r="H115" s="398"/>
      <c r="I115" s="398"/>
      <c r="J115" s="398">
        <f t="shared" si="2"/>
        <v>0</v>
      </c>
    </row>
    <row r="116" spans="1:10" ht="24">
      <c r="A116" s="390">
        <v>2412</v>
      </c>
      <c r="B116" s="394" t="s">
        <v>148</v>
      </c>
      <c r="C116" s="395">
        <v>1</v>
      </c>
      <c r="D116" s="395">
        <v>2</v>
      </c>
      <c r="E116" s="408" t="s">
        <v>1325</v>
      </c>
      <c r="F116" s="398"/>
      <c r="G116" s="398"/>
      <c r="H116" s="398"/>
      <c r="I116" s="398"/>
      <c r="J116" s="398">
        <f t="shared" si="2"/>
        <v>0</v>
      </c>
    </row>
    <row r="117" spans="1:10" ht="16.5" customHeight="1" hidden="1">
      <c r="A117" s="390"/>
      <c r="B117" s="394"/>
      <c r="C117" s="395"/>
      <c r="D117" s="395"/>
      <c r="E117" s="414" t="s">
        <v>1260</v>
      </c>
      <c r="F117" s="398"/>
      <c r="G117" s="398"/>
      <c r="H117" s="398"/>
      <c r="I117" s="398"/>
      <c r="J117" s="398">
        <f t="shared" si="2"/>
        <v>0</v>
      </c>
    </row>
    <row r="118" spans="1:10" ht="12" customHeight="1">
      <c r="A118" s="390">
        <v>2420</v>
      </c>
      <c r="B118" s="385" t="s">
        <v>148</v>
      </c>
      <c r="C118" s="386">
        <v>2</v>
      </c>
      <c r="D118" s="386">
        <v>0</v>
      </c>
      <c r="E118" s="410" t="s">
        <v>1326</v>
      </c>
      <c r="F118" s="392">
        <f>F119</f>
        <v>100</v>
      </c>
      <c r="G118" s="392">
        <f>G119</f>
        <v>100</v>
      </c>
      <c r="H118" s="392">
        <f>H119</f>
        <v>100</v>
      </c>
      <c r="I118" s="392">
        <f>I119</f>
        <v>100</v>
      </c>
      <c r="J118" s="398">
        <f t="shared" si="2"/>
        <v>100</v>
      </c>
    </row>
    <row r="119" spans="1:10" ht="12" customHeight="1">
      <c r="A119" s="390">
        <v>2421</v>
      </c>
      <c r="B119" s="394" t="s">
        <v>148</v>
      </c>
      <c r="C119" s="395">
        <v>2</v>
      </c>
      <c r="D119" s="395">
        <v>1</v>
      </c>
      <c r="E119" s="408" t="s">
        <v>1327</v>
      </c>
      <c r="F119" s="398">
        <f>F121+F160</f>
        <v>100</v>
      </c>
      <c r="G119" s="398">
        <f>G121+G160</f>
        <v>100</v>
      </c>
      <c r="H119" s="398">
        <f>H121+H160</f>
        <v>100</v>
      </c>
      <c r="I119" s="398">
        <f>I121+I160</f>
        <v>100</v>
      </c>
      <c r="J119" s="398">
        <f t="shared" si="2"/>
        <v>100</v>
      </c>
    </row>
    <row r="120" spans="1:10" ht="18" customHeight="1">
      <c r="A120" s="390"/>
      <c r="B120" s="394"/>
      <c r="C120" s="395"/>
      <c r="D120" s="395"/>
      <c r="E120" s="414" t="s">
        <v>1260</v>
      </c>
      <c r="F120" s="398"/>
      <c r="G120" s="398"/>
      <c r="H120" s="398"/>
      <c r="I120" s="398"/>
      <c r="J120" s="398">
        <f t="shared" si="2"/>
        <v>0</v>
      </c>
    </row>
    <row r="121" spans="1:10" ht="12" customHeight="1">
      <c r="A121" s="390"/>
      <c r="B121" s="394"/>
      <c r="C121" s="395"/>
      <c r="D121" s="395">
        <v>4241</v>
      </c>
      <c r="E121" s="399" t="s">
        <v>1328</v>
      </c>
      <c r="F121" s="398">
        <v>100</v>
      </c>
      <c r="G121" s="398">
        <v>100</v>
      </c>
      <c r="H121" s="398">
        <v>100</v>
      </c>
      <c r="I121" s="398">
        <v>100</v>
      </c>
      <c r="J121" s="398">
        <f t="shared" si="2"/>
        <v>100</v>
      </c>
    </row>
    <row r="122" spans="1:10" ht="12" customHeight="1" hidden="1">
      <c r="A122" s="390">
        <v>2422</v>
      </c>
      <c r="B122" s="394" t="s">
        <v>148</v>
      </c>
      <c r="C122" s="395">
        <v>2</v>
      </c>
      <c r="D122" s="395"/>
      <c r="E122" s="409"/>
      <c r="F122" s="398"/>
      <c r="G122" s="398"/>
      <c r="H122" s="398"/>
      <c r="I122" s="398"/>
      <c r="J122" s="398">
        <f t="shared" si="2"/>
        <v>0</v>
      </c>
    </row>
    <row r="123" spans="1:10" ht="12" customHeight="1" hidden="1">
      <c r="A123" s="390"/>
      <c r="B123" s="394"/>
      <c r="C123" s="395"/>
      <c r="D123" s="395"/>
      <c r="E123" s="409"/>
      <c r="F123" s="398"/>
      <c r="G123" s="398"/>
      <c r="H123" s="398"/>
      <c r="I123" s="398"/>
      <c r="J123" s="398">
        <f aca="true" t="shared" si="3" ref="J123:J161">I123</f>
        <v>0</v>
      </c>
    </row>
    <row r="124" spans="1:10" ht="12" customHeight="1" hidden="1">
      <c r="A124" s="390"/>
      <c r="B124" s="394"/>
      <c r="C124" s="395"/>
      <c r="D124" s="395"/>
      <c r="E124" s="409"/>
      <c r="F124" s="398"/>
      <c r="G124" s="398"/>
      <c r="H124" s="398"/>
      <c r="I124" s="398"/>
      <c r="J124" s="398">
        <f t="shared" si="3"/>
        <v>0</v>
      </c>
    </row>
    <row r="125" spans="1:10" ht="12" customHeight="1" hidden="1">
      <c r="A125" s="390"/>
      <c r="B125" s="394"/>
      <c r="C125" s="395"/>
      <c r="D125" s="395"/>
      <c r="E125" s="409"/>
      <c r="F125" s="398"/>
      <c r="G125" s="398"/>
      <c r="H125" s="398"/>
      <c r="I125" s="398"/>
      <c r="J125" s="398">
        <f t="shared" si="3"/>
        <v>0</v>
      </c>
    </row>
    <row r="126" spans="1:10" ht="12" customHeight="1" hidden="1">
      <c r="A126" s="390">
        <v>2423</v>
      </c>
      <c r="B126" s="394" t="s">
        <v>148</v>
      </c>
      <c r="C126" s="395">
        <v>2</v>
      </c>
      <c r="D126" s="395"/>
      <c r="E126" s="409"/>
      <c r="F126" s="398"/>
      <c r="G126" s="398"/>
      <c r="H126" s="398"/>
      <c r="I126" s="398"/>
      <c r="J126" s="398">
        <f t="shared" si="3"/>
        <v>0</v>
      </c>
    </row>
    <row r="127" spans="1:10" ht="12" customHeight="1" hidden="1">
      <c r="A127" s="390"/>
      <c r="B127" s="394"/>
      <c r="C127" s="395"/>
      <c r="D127" s="395"/>
      <c r="E127" s="409"/>
      <c r="F127" s="398"/>
      <c r="G127" s="398"/>
      <c r="H127" s="398"/>
      <c r="I127" s="398"/>
      <c r="J127" s="398">
        <f t="shared" si="3"/>
        <v>0</v>
      </c>
    </row>
    <row r="128" spans="1:10" ht="12" customHeight="1" hidden="1">
      <c r="A128" s="390"/>
      <c r="B128" s="394"/>
      <c r="C128" s="395"/>
      <c r="D128" s="395"/>
      <c r="E128" s="409"/>
      <c r="F128" s="398"/>
      <c r="G128" s="398"/>
      <c r="H128" s="398"/>
      <c r="I128" s="398"/>
      <c r="J128" s="398">
        <f t="shared" si="3"/>
        <v>0</v>
      </c>
    </row>
    <row r="129" spans="1:10" ht="12" customHeight="1" hidden="1">
      <c r="A129" s="390"/>
      <c r="B129" s="394"/>
      <c r="C129" s="395"/>
      <c r="D129" s="395"/>
      <c r="E129" s="409"/>
      <c r="F129" s="398"/>
      <c r="G129" s="398"/>
      <c r="H129" s="398"/>
      <c r="I129" s="398"/>
      <c r="J129" s="398">
        <f t="shared" si="3"/>
        <v>0</v>
      </c>
    </row>
    <row r="130" spans="1:10" ht="12" customHeight="1" hidden="1">
      <c r="A130" s="390">
        <v>2424</v>
      </c>
      <c r="B130" s="394" t="s">
        <v>148</v>
      </c>
      <c r="C130" s="395">
        <v>2</v>
      </c>
      <c r="D130" s="395"/>
      <c r="E130" s="409"/>
      <c r="F130" s="398"/>
      <c r="G130" s="398"/>
      <c r="H130" s="398"/>
      <c r="I130" s="398"/>
      <c r="J130" s="398">
        <f t="shared" si="3"/>
        <v>0</v>
      </c>
    </row>
    <row r="131" spans="1:10" ht="12" customHeight="1" hidden="1">
      <c r="A131" s="390"/>
      <c r="B131" s="394"/>
      <c r="C131" s="395"/>
      <c r="D131" s="395"/>
      <c r="E131" s="409"/>
      <c r="F131" s="398"/>
      <c r="G131" s="398"/>
      <c r="H131" s="398"/>
      <c r="I131" s="398"/>
      <c r="J131" s="398">
        <f t="shared" si="3"/>
        <v>0</v>
      </c>
    </row>
    <row r="132" spans="1:10" ht="12" customHeight="1" hidden="1">
      <c r="A132" s="390"/>
      <c r="B132" s="394"/>
      <c r="C132" s="395"/>
      <c r="D132" s="395"/>
      <c r="E132" s="409"/>
      <c r="F132" s="398"/>
      <c r="G132" s="398"/>
      <c r="H132" s="398"/>
      <c r="I132" s="398"/>
      <c r="J132" s="398">
        <f t="shared" si="3"/>
        <v>0</v>
      </c>
    </row>
    <row r="133" spans="1:10" ht="12" customHeight="1" hidden="1">
      <c r="A133" s="390"/>
      <c r="B133" s="394"/>
      <c r="C133" s="395"/>
      <c r="D133" s="395"/>
      <c r="E133" s="409"/>
      <c r="F133" s="398"/>
      <c r="G133" s="398"/>
      <c r="H133" s="398"/>
      <c r="I133" s="398"/>
      <c r="J133" s="398">
        <f t="shared" si="3"/>
        <v>0</v>
      </c>
    </row>
    <row r="134" spans="1:10" ht="12" customHeight="1" hidden="1">
      <c r="A134" s="390">
        <v>2430</v>
      </c>
      <c r="B134" s="385" t="s">
        <v>148</v>
      </c>
      <c r="C134" s="386">
        <v>3</v>
      </c>
      <c r="D134" s="395"/>
      <c r="E134" s="409"/>
      <c r="F134" s="392"/>
      <c r="G134" s="392"/>
      <c r="H134" s="392"/>
      <c r="I134" s="392"/>
      <c r="J134" s="398">
        <f t="shared" si="3"/>
        <v>0</v>
      </c>
    </row>
    <row r="135" spans="1:10" ht="12" customHeight="1" hidden="1">
      <c r="A135" s="390">
        <v>2431</v>
      </c>
      <c r="B135" s="394" t="s">
        <v>148</v>
      </c>
      <c r="C135" s="395">
        <v>3</v>
      </c>
      <c r="D135" s="395"/>
      <c r="E135" s="409"/>
      <c r="F135" s="398"/>
      <c r="G135" s="398"/>
      <c r="H135" s="398"/>
      <c r="I135" s="398"/>
      <c r="J135" s="398">
        <f t="shared" si="3"/>
        <v>0</v>
      </c>
    </row>
    <row r="136" spans="1:10" ht="12" customHeight="1" hidden="1">
      <c r="A136" s="390"/>
      <c r="B136" s="394"/>
      <c r="C136" s="395"/>
      <c r="D136" s="395"/>
      <c r="E136" s="409"/>
      <c r="F136" s="398"/>
      <c r="G136" s="398"/>
      <c r="H136" s="398"/>
      <c r="I136" s="398"/>
      <c r="J136" s="398">
        <f t="shared" si="3"/>
        <v>0</v>
      </c>
    </row>
    <row r="137" spans="1:10" ht="12" customHeight="1" hidden="1">
      <c r="A137" s="390"/>
      <c r="B137" s="394"/>
      <c r="C137" s="395"/>
      <c r="D137" s="395"/>
      <c r="E137" s="409"/>
      <c r="F137" s="398"/>
      <c r="G137" s="398"/>
      <c r="H137" s="398"/>
      <c r="I137" s="398"/>
      <c r="J137" s="398">
        <f t="shared" si="3"/>
        <v>0</v>
      </c>
    </row>
    <row r="138" spans="1:10" ht="12" customHeight="1" hidden="1">
      <c r="A138" s="390"/>
      <c r="B138" s="394"/>
      <c r="C138" s="395"/>
      <c r="D138" s="395"/>
      <c r="E138" s="409"/>
      <c r="F138" s="398"/>
      <c r="G138" s="398"/>
      <c r="H138" s="398"/>
      <c r="I138" s="398"/>
      <c r="J138" s="398">
        <f t="shared" si="3"/>
        <v>0</v>
      </c>
    </row>
    <row r="139" spans="1:10" ht="12" customHeight="1" hidden="1">
      <c r="A139" s="390">
        <v>2432</v>
      </c>
      <c r="B139" s="394" t="s">
        <v>148</v>
      </c>
      <c r="C139" s="395">
        <v>3</v>
      </c>
      <c r="D139" s="395"/>
      <c r="E139" s="409"/>
      <c r="F139" s="398"/>
      <c r="G139" s="398"/>
      <c r="H139" s="398"/>
      <c r="I139" s="398"/>
      <c r="J139" s="398">
        <f t="shared" si="3"/>
        <v>0</v>
      </c>
    </row>
    <row r="140" spans="1:10" ht="12" customHeight="1" hidden="1">
      <c r="A140" s="390"/>
      <c r="B140" s="394"/>
      <c r="C140" s="395"/>
      <c r="D140" s="395"/>
      <c r="E140" s="409"/>
      <c r="F140" s="398"/>
      <c r="G140" s="398"/>
      <c r="H140" s="398"/>
      <c r="I140" s="398"/>
      <c r="J140" s="398">
        <f t="shared" si="3"/>
        <v>0</v>
      </c>
    </row>
    <row r="141" spans="1:10" ht="12" customHeight="1" hidden="1">
      <c r="A141" s="390"/>
      <c r="B141" s="394"/>
      <c r="C141" s="395"/>
      <c r="D141" s="395"/>
      <c r="E141" s="409"/>
      <c r="F141" s="398"/>
      <c r="G141" s="398"/>
      <c r="H141" s="398"/>
      <c r="I141" s="398"/>
      <c r="J141" s="398">
        <f t="shared" si="3"/>
        <v>0</v>
      </c>
    </row>
    <row r="142" spans="1:10" ht="12" customHeight="1" hidden="1">
      <c r="A142" s="390"/>
      <c r="B142" s="394"/>
      <c r="C142" s="395"/>
      <c r="D142" s="395"/>
      <c r="E142" s="409"/>
      <c r="F142" s="398"/>
      <c r="G142" s="398"/>
      <c r="H142" s="398"/>
      <c r="I142" s="398"/>
      <c r="J142" s="398">
        <f t="shared" si="3"/>
        <v>0</v>
      </c>
    </row>
    <row r="143" spans="1:10" ht="12" customHeight="1" hidden="1">
      <c r="A143" s="390">
        <v>2433</v>
      </c>
      <c r="B143" s="394" t="s">
        <v>148</v>
      </c>
      <c r="C143" s="395">
        <v>3</v>
      </c>
      <c r="D143" s="395"/>
      <c r="E143" s="409"/>
      <c r="F143" s="398"/>
      <c r="G143" s="398"/>
      <c r="H143" s="398"/>
      <c r="I143" s="398"/>
      <c r="J143" s="398">
        <f t="shared" si="3"/>
        <v>0</v>
      </c>
    </row>
    <row r="144" spans="1:10" ht="12" customHeight="1" hidden="1">
      <c r="A144" s="390"/>
      <c r="B144" s="394"/>
      <c r="C144" s="395"/>
      <c r="D144" s="395"/>
      <c r="E144" s="409"/>
      <c r="F144" s="398"/>
      <c r="G144" s="398"/>
      <c r="H144" s="398"/>
      <c r="I144" s="398"/>
      <c r="J144" s="398">
        <f t="shared" si="3"/>
        <v>0</v>
      </c>
    </row>
    <row r="145" spans="1:10" ht="12" customHeight="1" hidden="1">
      <c r="A145" s="390"/>
      <c r="B145" s="394"/>
      <c r="C145" s="395"/>
      <c r="D145" s="395"/>
      <c r="E145" s="409"/>
      <c r="F145" s="398"/>
      <c r="G145" s="398"/>
      <c r="H145" s="398"/>
      <c r="I145" s="398"/>
      <c r="J145" s="398">
        <f t="shared" si="3"/>
        <v>0</v>
      </c>
    </row>
    <row r="146" spans="1:10" ht="12" customHeight="1" hidden="1">
      <c r="A146" s="390"/>
      <c r="B146" s="394"/>
      <c r="C146" s="395"/>
      <c r="D146" s="395"/>
      <c r="E146" s="409"/>
      <c r="F146" s="398"/>
      <c r="G146" s="398"/>
      <c r="H146" s="398"/>
      <c r="I146" s="398"/>
      <c r="J146" s="398">
        <f t="shared" si="3"/>
        <v>0</v>
      </c>
    </row>
    <row r="147" spans="1:10" ht="12" customHeight="1" hidden="1">
      <c r="A147" s="390">
        <v>2440</v>
      </c>
      <c r="B147" s="385" t="s">
        <v>148</v>
      </c>
      <c r="C147" s="386">
        <v>4</v>
      </c>
      <c r="D147" s="395"/>
      <c r="E147" s="409"/>
      <c r="F147" s="392"/>
      <c r="G147" s="392"/>
      <c r="H147" s="392"/>
      <c r="I147" s="392"/>
      <c r="J147" s="398">
        <f t="shared" si="3"/>
        <v>0</v>
      </c>
    </row>
    <row r="148" spans="1:10" ht="12" customHeight="1" hidden="1">
      <c r="A148" s="390">
        <v>2441</v>
      </c>
      <c r="B148" s="394" t="s">
        <v>148</v>
      </c>
      <c r="C148" s="395">
        <v>4</v>
      </c>
      <c r="D148" s="395"/>
      <c r="E148" s="409"/>
      <c r="F148" s="398"/>
      <c r="G148" s="398"/>
      <c r="H148" s="398"/>
      <c r="I148" s="398"/>
      <c r="J148" s="398">
        <f t="shared" si="3"/>
        <v>0</v>
      </c>
    </row>
    <row r="149" spans="1:10" ht="12" customHeight="1" hidden="1">
      <c r="A149" s="390"/>
      <c r="B149" s="394"/>
      <c r="C149" s="395"/>
      <c r="D149" s="395"/>
      <c r="E149" s="409"/>
      <c r="F149" s="398"/>
      <c r="G149" s="398"/>
      <c r="H149" s="398"/>
      <c r="I149" s="398"/>
      <c r="J149" s="398">
        <f t="shared" si="3"/>
        <v>0</v>
      </c>
    </row>
    <row r="150" spans="1:10" ht="12" customHeight="1" hidden="1">
      <c r="A150" s="390"/>
      <c r="B150" s="394"/>
      <c r="C150" s="395"/>
      <c r="D150" s="395"/>
      <c r="E150" s="409"/>
      <c r="F150" s="398"/>
      <c r="G150" s="398"/>
      <c r="H150" s="398"/>
      <c r="I150" s="398"/>
      <c r="J150" s="398">
        <f t="shared" si="3"/>
        <v>0</v>
      </c>
    </row>
    <row r="151" spans="1:10" ht="12" customHeight="1" hidden="1">
      <c r="A151" s="390"/>
      <c r="B151" s="394"/>
      <c r="C151" s="395"/>
      <c r="D151" s="395"/>
      <c r="E151" s="409"/>
      <c r="F151" s="398"/>
      <c r="G151" s="398"/>
      <c r="H151" s="398"/>
      <c r="I151" s="398"/>
      <c r="J151" s="398">
        <f t="shared" si="3"/>
        <v>0</v>
      </c>
    </row>
    <row r="152" spans="1:10" ht="12" customHeight="1" hidden="1">
      <c r="A152" s="390">
        <v>2442</v>
      </c>
      <c r="B152" s="394" t="s">
        <v>148</v>
      </c>
      <c r="C152" s="395">
        <v>4</v>
      </c>
      <c r="D152" s="395"/>
      <c r="E152" s="409"/>
      <c r="F152" s="398"/>
      <c r="G152" s="398"/>
      <c r="H152" s="398"/>
      <c r="I152" s="398"/>
      <c r="J152" s="398">
        <f t="shared" si="3"/>
        <v>0</v>
      </c>
    </row>
    <row r="153" spans="1:10" ht="12" customHeight="1" hidden="1">
      <c r="A153" s="390"/>
      <c r="B153" s="394"/>
      <c r="C153" s="395"/>
      <c r="D153" s="395"/>
      <c r="E153" s="409"/>
      <c r="F153" s="398"/>
      <c r="G153" s="398"/>
      <c r="H153" s="398"/>
      <c r="I153" s="398"/>
      <c r="J153" s="398">
        <f t="shared" si="3"/>
        <v>0</v>
      </c>
    </row>
    <row r="154" spans="1:10" ht="12" customHeight="1" hidden="1">
      <c r="A154" s="390"/>
      <c r="B154" s="394"/>
      <c r="C154" s="395"/>
      <c r="D154" s="395"/>
      <c r="E154" s="409"/>
      <c r="F154" s="398"/>
      <c r="G154" s="398"/>
      <c r="H154" s="398"/>
      <c r="I154" s="398"/>
      <c r="J154" s="398">
        <f t="shared" si="3"/>
        <v>0</v>
      </c>
    </row>
    <row r="155" spans="1:10" ht="12" customHeight="1" hidden="1">
      <c r="A155" s="390"/>
      <c r="B155" s="394"/>
      <c r="C155" s="395"/>
      <c r="D155" s="395"/>
      <c r="E155" s="409"/>
      <c r="F155" s="398"/>
      <c r="G155" s="398"/>
      <c r="H155" s="398"/>
      <c r="I155" s="398"/>
      <c r="J155" s="398">
        <f t="shared" si="3"/>
        <v>0</v>
      </c>
    </row>
    <row r="156" spans="1:10" ht="12" customHeight="1" hidden="1">
      <c r="A156" s="390">
        <v>2443</v>
      </c>
      <c r="B156" s="394" t="s">
        <v>148</v>
      </c>
      <c r="C156" s="395">
        <v>4</v>
      </c>
      <c r="D156" s="395"/>
      <c r="E156" s="409"/>
      <c r="F156" s="398"/>
      <c r="G156" s="398"/>
      <c r="H156" s="398"/>
      <c r="I156" s="398"/>
      <c r="J156" s="398">
        <f t="shared" si="3"/>
        <v>0</v>
      </c>
    </row>
    <row r="157" spans="1:10" ht="12" customHeight="1" hidden="1">
      <c r="A157" s="390"/>
      <c r="B157" s="394"/>
      <c r="C157" s="395"/>
      <c r="D157" s="395"/>
      <c r="E157" s="409"/>
      <c r="F157" s="398"/>
      <c r="G157" s="398"/>
      <c r="H157" s="398"/>
      <c r="I157" s="398"/>
      <c r="J157" s="398">
        <f t="shared" si="3"/>
        <v>0</v>
      </c>
    </row>
    <row r="158" spans="1:10" ht="12" customHeight="1" hidden="1">
      <c r="A158" s="390"/>
      <c r="B158" s="394"/>
      <c r="C158" s="395"/>
      <c r="D158" s="395"/>
      <c r="E158" s="409"/>
      <c r="F158" s="398"/>
      <c r="G158" s="398"/>
      <c r="H158" s="398"/>
      <c r="I158" s="398"/>
      <c r="J158" s="398">
        <f t="shared" si="3"/>
        <v>0</v>
      </c>
    </row>
    <row r="159" spans="1:10" ht="12" customHeight="1" hidden="1">
      <c r="A159" s="390"/>
      <c r="B159" s="394"/>
      <c r="C159" s="395"/>
      <c r="D159" s="395"/>
      <c r="E159" s="409"/>
      <c r="F159" s="398"/>
      <c r="G159" s="398"/>
      <c r="H159" s="398"/>
      <c r="I159" s="398"/>
      <c r="J159" s="398">
        <f t="shared" si="3"/>
        <v>0</v>
      </c>
    </row>
    <row r="160" spans="1:10" ht="12" customHeight="1">
      <c r="A160" s="390"/>
      <c r="B160" s="394"/>
      <c r="C160" s="395"/>
      <c r="D160" s="395">
        <v>4729</v>
      </c>
      <c r="E160" s="408" t="s">
        <v>1329</v>
      </c>
      <c r="F160" s="398">
        <v>0</v>
      </c>
      <c r="G160" s="398">
        <v>0</v>
      </c>
      <c r="H160" s="398">
        <v>0</v>
      </c>
      <c r="I160" s="398">
        <v>0</v>
      </c>
      <c r="J160" s="398">
        <f t="shared" si="3"/>
        <v>0</v>
      </c>
    </row>
    <row r="161" spans="1:10" ht="12" customHeight="1">
      <c r="A161" s="390">
        <v>2450</v>
      </c>
      <c r="B161" s="385" t="s">
        <v>148</v>
      </c>
      <c r="C161" s="386">
        <v>5</v>
      </c>
      <c r="D161" s="386">
        <v>0</v>
      </c>
      <c r="E161" s="410" t="s">
        <v>1330</v>
      </c>
      <c r="F161" s="412">
        <f>F162+F173</f>
        <v>432000</v>
      </c>
      <c r="G161" s="412">
        <f>G162+G173</f>
        <v>590000</v>
      </c>
      <c r="H161" s="412">
        <f>H162+H173</f>
        <v>821000</v>
      </c>
      <c r="I161" s="412">
        <f>I162+I173</f>
        <v>821000</v>
      </c>
      <c r="J161" s="398">
        <f t="shared" si="3"/>
        <v>821000</v>
      </c>
    </row>
    <row r="162" spans="1:10" ht="12" customHeight="1">
      <c r="A162" s="390">
        <v>2451</v>
      </c>
      <c r="B162" s="394" t="s">
        <v>148</v>
      </c>
      <c r="C162" s="395">
        <v>5</v>
      </c>
      <c r="D162" s="395">
        <v>1</v>
      </c>
      <c r="E162" s="396" t="s">
        <v>1331</v>
      </c>
      <c r="F162" s="398">
        <f>SUM(F164:F170)</f>
        <v>432000</v>
      </c>
      <c r="G162" s="398">
        <f>SUM(G164:G170)</f>
        <v>590000</v>
      </c>
      <c r="H162" s="398">
        <f>SUM(H164:H170)</f>
        <v>821000</v>
      </c>
      <c r="I162" s="398">
        <f>SUM(I164:I170)</f>
        <v>821000</v>
      </c>
      <c r="J162" s="398">
        <f>SUM(J164:J170)</f>
        <v>821000</v>
      </c>
    </row>
    <row r="163" spans="1:10" ht="12.75" customHeight="1">
      <c r="A163" s="390"/>
      <c r="B163" s="394"/>
      <c r="C163" s="395"/>
      <c r="D163" s="395"/>
      <c r="E163" s="396" t="s">
        <v>1260</v>
      </c>
      <c r="F163" s="398"/>
      <c r="G163" s="398"/>
      <c r="H163" s="398"/>
      <c r="I163" s="398"/>
      <c r="J163" s="398"/>
    </row>
    <row r="164" spans="1:10" ht="21">
      <c r="A164" s="390"/>
      <c r="B164" s="394"/>
      <c r="C164" s="395"/>
      <c r="D164" s="395">
        <v>4251</v>
      </c>
      <c r="E164" s="399" t="s">
        <v>1332</v>
      </c>
      <c r="F164" s="417">
        <v>0</v>
      </c>
      <c r="G164" s="417">
        <v>3000</v>
      </c>
      <c r="H164" s="417">
        <v>3000</v>
      </c>
      <c r="I164" s="417">
        <v>3000</v>
      </c>
      <c r="J164" s="417">
        <f aca="true" t="shared" si="4" ref="J164:J185">I164</f>
        <v>3000</v>
      </c>
    </row>
    <row r="165" spans="1:10" ht="15">
      <c r="A165" s="390"/>
      <c r="B165" s="394"/>
      <c r="C165" s="395"/>
      <c r="D165" s="395">
        <v>4269</v>
      </c>
      <c r="E165" s="399" t="s">
        <v>845</v>
      </c>
      <c r="F165" s="417">
        <v>0</v>
      </c>
      <c r="G165" s="417">
        <v>0</v>
      </c>
      <c r="H165" s="417">
        <v>0</v>
      </c>
      <c r="I165" s="417">
        <v>0</v>
      </c>
      <c r="J165" s="417">
        <f t="shared" si="4"/>
        <v>0</v>
      </c>
    </row>
    <row r="166" spans="1:10" ht="15">
      <c r="A166" s="390"/>
      <c r="B166" s="394"/>
      <c r="C166" s="395"/>
      <c r="D166" s="384">
        <v>5112</v>
      </c>
      <c r="E166" s="404" t="s">
        <v>1304</v>
      </c>
      <c r="F166" s="417">
        <v>0</v>
      </c>
      <c r="G166" s="418">
        <v>50000</v>
      </c>
      <c r="H166" s="418">
        <v>50000</v>
      </c>
      <c r="I166" s="418">
        <v>50000</v>
      </c>
      <c r="J166" s="417">
        <f t="shared" si="4"/>
        <v>50000</v>
      </c>
    </row>
    <row r="167" spans="1:10" ht="21">
      <c r="A167" s="390"/>
      <c r="B167" s="394"/>
      <c r="C167" s="395"/>
      <c r="D167" s="384">
        <v>5113</v>
      </c>
      <c r="E167" s="404" t="s">
        <v>1279</v>
      </c>
      <c r="F167" s="161">
        <v>350000</v>
      </c>
      <c r="G167" s="161">
        <v>450000</v>
      </c>
      <c r="H167" s="161">
        <v>680000</v>
      </c>
      <c r="I167" s="161">
        <v>680000</v>
      </c>
      <c r="J167" s="417">
        <f t="shared" si="4"/>
        <v>680000</v>
      </c>
    </row>
    <row r="168" spans="1:10" ht="15.75">
      <c r="A168" s="390"/>
      <c r="B168" s="394"/>
      <c r="C168" s="395"/>
      <c r="D168" s="384">
        <v>5121</v>
      </c>
      <c r="E168" s="404" t="s">
        <v>1280</v>
      </c>
      <c r="F168" s="161">
        <v>75000</v>
      </c>
      <c r="G168" s="161">
        <v>75000</v>
      </c>
      <c r="H168" s="161">
        <v>75000</v>
      </c>
      <c r="I168" s="161">
        <v>75000</v>
      </c>
      <c r="J168" s="417">
        <f t="shared" si="4"/>
        <v>75000</v>
      </c>
    </row>
    <row r="169" spans="1:10" ht="15">
      <c r="A169" s="390"/>
      <c r="B169" s="394"/>
      <c r="C169" s="395"/>
      <c r="D169" s="395">
        <v>5129</v>
      </c>
      <c r="E169" s="404" t="s">
        <v>1282</v>
      </c>
      <c r="F169" s="417">
        <v>2000</v>
      </c>
      <c r="G169" s="417">
        <v>2000</v>
      </c>
      <c r="H169" s="417">
        <v>3000</v>
      </c>
      <c r="I169" s="417">
        <v>3000</v>
      </c>
      <c r="J169" s="417">
        <f t="shared" si="4"/>
        <v>3000</v>
      </c>
    </row>
    <row r="170" spans="1:10" ht="15">
      <c r="A170" s="390"/>
      <c r="B170" s="394"/>
      <c r="C170" s="395"/>
      <c r="D170" s="395">
        <v>5134</v>
      </c>
      <c r="E170" s="404" t="s">
        <v>1283</v>
      </c>
      <c r="F170" s="418">
        <v>5000</v>
      </c>
      <c r="G170" s="418">
        <v>10000</v>
      </c>
      <c r="H170" s="418">
        <v>10000</v>
      </c>
      <c r="I170" s="418">
        <v>10000</v>
      </c>
      <c r="J170" s="417">
        <f t="shared" si="4"/>
        <v>10000</v>
      </c>
    </row>
    <row r="171" spans="1:10" ht="15" hidden="1">
      <c r="A171" s="390">
        <v>2452</v>
      </c>
      <c r="B171" s="394" t="s">
        <v>148</v>
      </c>
      <c r="C171" s="395">
        <v>5</v>
      </c>
      <c r="D171" s="395">
        <v>2</v>
      </c>
      <c r="E171" s="396" t="s">
        <v>1333</v>
      </c>
      <c r="F171" s="398"/>
      <c r="G171" s="398"/>
      <c r="H171" s="398"/>
      <c r="I171" s="398"/>
      <c r="J171" s="417">
        <f t="shared" si="4"/>
        <v>0</v>
      </c>
    </row>
    <row r="172" spans="1:10" ht="16.5" hidden="1">
      <c r="A172" s="390"/>
      <c r="B172" s="394"/>
      <c r="C172" s="395"/>
      <c r="D172" s="395"/>
      <c r="E172" s="414" t="s">
        <v>1260</v>
      </c>
      <c r="F172" s="398"/>
      <c r="G172" s="398"/>
      <c r="H172" s="398"/>
      <c r="I172" s="398"/>
      <c r="J172" s="417">
        <f t="shared" si="4"/>
        <v>0</v>
      </c>
    </row>
    <row r="173" spans="1:10" ht="15">
      <c r="A173" s="419">
        <v>2455</v>
      </c>
      <c r="B173" s="420" t="s">
        <v>148</v>
      </c>
      <c r="C173" s="421">
        <v>5</v>
      </c>
      <c r="D173" s="421">
        <v>5</v>
      </c>
      <c r="E173" s="87" t="s">
        <v>667</v>
      </c>
      <c r="F173" s="388">
        <f>F175</f>
        <v>0</v>
      </c>
      <c r="G173" s="388">
        <f>G175</f>
        <v>0</v>
      </c>
      <c r="H173" s="388">
        <f>H175</f>
        <v>0</v>
      </c>
      <c r="I173" s="388">
        <f>I175</f>
        <v>0</v>
      </c>
      <c r="J173" s="422">
        <f t="shared" si="4"/>
        <v>0</v>
      </c>
    </row>
    <row r="174" spans="1:10" ht="18">
      <c r="A174" s="419"/>
      <c r="B174" s="420"/>
      <c r="C174" s="421"/>
      <c r="D174" s="421"/>
      <c r="E174" s="423" t="s">
        <v>964</v>
      </c>
      <c r="F174" s="398"/>
      <c r="G174" s="398"/>
      <c r="H174" s="398"/>
      <c r="I174" s="398"/>
      <c r="J174" s="398"/>
    </row>
    <row r="175" spans="1:10" ht="15">
      <c r="A175" s="419"/>
      <c r="B175" s="420"/>
      <c r="C175" s="421"/>
      <c r="D175" s="421">
        <v>5112</v>
      </c>
      <c r="E175" s="404" t="s">
        <v>1304</v>
      </c>
      <c r="F175" s="398">
        <v>0</v>
      </c>
      <c r="G175" s="398">
        <v>0</v>
      </c>
      <c r="H175" s="398">
        <v>0</v>
      </c>
      <c r="I175" s="398">
        <v>0</v>
      </c>
      <c r="J175" s="398">
        <f>I175</f>
        <v>0</v>
      </c>
    </row>
    <row r="176" spans="1:10" ht="15">
      <c r="A176" s="390">
        <v>2460</v>
      </c>
      <c r="B176" s="385" t="s">
        <v>148</v>
      </c>
      <c r="C176" s="386">
        <v>6</v>
      </c>
      <c r="D176" s="386">
        <v>0</v>
      </c>
      <c r="E176" s="410" t="s">
        <v>1334</v>
      </c>
      <c r="F176" s="392"/>
      <c r="G176" s="392"/>
      <c r="H176" s="392"/>
      <c r="I176" s="392"/>
      <c r="J176" s="398">
        <f t="shared" si="4"/>
        <v>0</v>
      </c>
    </row>
    <row r="177" spans="1:10" ht="15">
      <c r="A177" s="390">
        <v>2461</v>
      </c>
      <c r="B177" s="394" t="s">
        <v>148</v>
      </c>
      <c r="C177" s="395">
        <v>6</v>
      </c>
      <c r="D177" s="395">
        <v>1</v>
      </c>
      <c r="E177" s="408" t="s">
        <v>1335</v>
      </c>
      <c r="F177" s="398"/>
      <c r="G177" s="398"/>
      <c r="H177" s="398"/>
      <c r="I177" s="398"/>
      <c r="J177" s="398">
        <f t="shared" si="4"/>
        <v>0</v>
      </c>
    </row>
    <row r="178" spans="1:10" ht="16.5">
      <c r="A178" s="390"/>
      <c r="B178" s="394"/>
      <c r="C178" s="395"/>
      <c r="D178" s="395"/>
      <c r="E178" s="414" t="s">
        <v>1260</v>
      </c>
      <c r="F178" s="398"/>
      <c r="G178" s="398"/>
      <c r="H178" s="398"/>
      <c r="I178" s="398"/>
      <c r="J178" s="398">
        <f t="shared" si="4"/>
        <v>0</v>
      </c>
    </row>
    <row r="179" spans="1:10" ht="24">
      <c r="A179" s="390">
        <v>2490</v>
      </c>
      <c r="B179" s="385" t="s">
        <v>148</v>
      </c>
      <c r="C179" s="386">
        <v>9</v>
      </c>
      <c r="D179" s="386">
        <v>0</v>
      </c>
      <c r="E179" s="410" t="s">
        <v>1336</v>
      </c>
      <c r="F179" s="397">
        <f>F180</f>
        <v>0</v>
      </c>
      <c r="G179" s="397">
        <f>G180</f>
        <v>-200000</v>
      </c>
      <c r="H179" s="397">
        <f>H180</f>
        <v>-200000</v>
      </c>
      <c r="I179" s="397">
        <f>I180</f>
        <v>-200000</v>
      </c>
      <c r="J179" s="398">
        <f t="shared" si="4"/>
        <v>-200000</v>
      </c>
    </row>
    <row r="180" spans="1:10" ht="21">
      <c r="A180" s="390">
        <v>2491</v>
      </c>
      <c r="B180" s="394" t="s">
        <v>148</v>
      </c>
      <c r="C180" s="395">
        <v>9</v>
      </c>
      <c r="D180" s="395">
        <v>1</v>
      </c>
      <c r="E180" s="396" t="s">
        <v>1337</v>
      </c>
      <c r="F180" s="398">
        <f>F182+F183</f>
        <v>0</v>
      </c>
      <c r="G180" s="398">
        <f>G182+G183</f>
        <v>-200000</v>
      </c>
      <c r="H180" s="398">
        <f>H182+H183</f>
        <v>-200000</v>
      </c>
      <c r="I180" s="398">
        <f>I182+I183</f>
        <v>-200000</v>
      </c>
      <c r="J180" s="398">
        <f t="shared" si="4"/>
        <v>-200000</v>
      </c>
    </row>
    <row r="181" spans="1:10" ht="16.5">
      <c r="A181" s="390"/>
      <c r="B181" s="394"/>
      <c r="C181" s="395"/>
      <c r="D181" s="395"/>
      <c r="E181" s="414" t="s">
        <v>1260</v>
      </c>
      <c r="F181" s="398"/>
      <c r="G181" s="398"/>
      <c r="H181" s="398"/>
      <c r="I181" s="398"/>
      <c r="J181" s="398"/>
    </row>
    <row r="182" spans="1:10" ht="15">
      <c r="A182" s="390"/>
      <c r="B182" s="394"/>
      <c r="C182" s="395"/>
      <c r="D182" s="395">
        <v>6502</v>
      </c>
      <c r="E182" s="396" t="s">
        <v>1338</v>
      </c>
      <c r="F182" s="398">
        <v>0</v>
      </c>
      <c r="G182" s="398">
        <v>-200000</v>
      </c>
      <c r="H182" s="398">
        <v>-200000</v>
      </c>
      <c r="I182" s="398">
        <v>-200000</v>
      </c>
      <c r="J182" s="398">
        <f>I182</f>
        <v>-200000</v>
      </c>
    </row>
    <row r="183" spans="1:10" ht="15">
      <c r="A183" s="390"/>
      <c r="B183" s="394"/>
      <c r="C183" s="395"/>
      <c r="D183" s="395">
        <v>6501</v>
      </c>
      <c r="E183" s="396" t="s">
        <v>1339</v>
      </c>
      <c r="F183" s="398"/>
      <c r="G183" s="398"/>
      <c r="H183" s="398">
        <v>0</v>
      </c>
      <c r="I183" s="398">
        <v>0</v>
      </c>
      <c r="J183" s="398">
        <f>I183</f>
        <v>0</v>
      </c>
    </row>
    <row r="184" spans="1:252" ht="57">
      <c r="A184" s="384">
        <v>2500</v>
      </c>
      <c r="B184" s="385" t="s">
        <v>149</v>
      </c>
      <c r="C184" s="386">
        <v>0</v>
      </c>
      <c r="D184" s="386">
        <v>0</v>
      </c>
      <c r="E184" s="415" t="s">
        <v>1340</v>
      </c>
      <c r="F184" s="388">
        <f>F185+F194+F204+F208+F212</f>
        <v>404539.3</v>
      </c>
      <c r="G184" s="388">
        <f>G185+G194+G204+G208+G212</f>
        <v>539939.3</v>
      </c>
      <c r="H184" s="388">
        <f>H185+H194+H204+H208+H212</f>
        <v>600813.5</v>
      </c>
      <c r="I184" s="388">
        <f>I185+I194+I204+I208+I212</f>
        <v>600813.5</v>
      </c>
      <c r="J184" s="388">
        <f t="shared" si="4"/>
        <v>600813.5</v>
      </c>
      <c r="K184" s="389"/>
      <c r="L184" s="389"/>
      <c r="M184" s="389"/>
      <c r="N184" s="389"/>
      <c r="O184" s="389"/>
      <c r="P184" s="389"/>
      <c r="Q184" s="389"/>
      <c r="R184" s="389"/>
      <c r="S184" s="389"/>
      <c r="T184" s="389"/>
      <c r="U184" s="389"/>
      <c r="V184" s="389"/>
      <c r="W184" s="389"/>
      <c r="X184" s="389"/>
      <c r="Y184" s="389"/>
      <c r="Z184" s="389"/>
      <c r="AA184" s="389"/>
      <c r="AB184" s="389"/>
      <c r="AC184" s="389"/>
      <c r="AD184" s="389"/>
      <c r="AE184" s="389"/>
      <c r="AF184" s="389"/>
      <c r="AG184" s="389"/>
      <c r="AH184" s="389"/>
      <c r="AI184" s="389"/>
      <c r="AJ184" s="389"/>
      <c r="AK184" s="389"/>
      <c r="AL184" s="389"/>
      <c r="AM184" s="389"/>
      <c r="AN184" s="389"/>
      <c r="AO184" s="389"/>
      <c r="AP184" s="389"/>
      <c r="AQ184" s="389"/>
      <c r="AR184" s="389"/>
      <c r="AS184" s="389"/>
      <c r="AT184" s="389"/>
      <c r="AU184" s="389"/>
      <c r="AV184" s="389"/>
      <c r="AW184" s="389"/>
      <c r="AX184" s="389"/>
      <c r="AY184" s="389"/>
      <c r="AZ184" s="389"/>
      <c r="BA184" s="389"/>
      <c r="BB184" s="389"/>
      <c r="BC184" s="389"/>
      <c r="BD184" s="389"/>
      <c r="BE184" s="389"/>
      <c r="BF184" s="389"/>
      <c r="BG184" s="389"/>
      <c r="BH184" s="389"/>
      <c r="BI184" s="389"/>
      <c r="BJ184" s="389"/>
      <c r="BK184" s="389"/>
      <c r="BL184" s="389"/>
      <c r="BM184" s="389"/>
      <c r="BN184" s="389"/>
      <c r="BO184" s="389"/>
      <c r="BP184" s="389"/>
      <c r="BQ184" s="389"/>
      <c r="BR184" s="389"/>
      <c r="BS184" s="389"/>
      <c r="BT184" s="389"/>
      <c r="BU184" s="389"/>
      <c r="BV184" s="389"/>
      <c r="BW184" s="389"/>
      <c r="BX184" s="389"/>
      <c r="BY184" s="389"/>
      <c r="BZ184" s="389"/>
      <c r="CA184" s="389"/>
      <c r="CB184" s="389"/>
      <c r="CC184" s="389"/>
      <c r="CD184" s="389"/>
      <c r="CE184" s="389"/>
      <c r="CF184" s="389"/>
      <c r="CG184" s="389"/>
      <c r="CH184" s="389"/>
      <c r="CI184" s="389"/>
      <c r="CJ184" s="389"/>
      <c r="CK184" s="389"/>
      <c r="CL184" s="389"/>
      <c r="CM184" s="389"/>
      <c r="CN184" s="389"/>
      <c r="CO184" s="389"/>
      <c r="CP184" s="389"/>
      <c r="CQ184" s="389"/>
      <c r="CR184" s="389"/>
      <c r="CS184" s="389"/>
      <c r="CT184" s="389"/>
      <c r="CU184" s="389"/>
      <c r="CV184" s="389"/>
      <c r="CW184" s="389"/>
      <c r="CX184" s="389"/>
      <c r="CY184" s="389"/>
      <c r="CZ184" s="389"/>
      <c r="DA184" s="389"/>
      <c r="DB184" s="389"/>
      <c r="DC184" s="389"/>
      <c r="DD184" s="389"/>
      <c r="DE184" s="389"/>
      <c r="DF184" s="389"/>
      <c r="DG184" s="389"/>
      <c r="DH184" s="389"/>
      <c r="DI184" s="389"/>
      <c r="DJ184" s="389"/>
      <c r="DK184" s="389"/>
      <c r="DL184" s="389"/>
      <c r="DM184" s="389"/>
      <c r="DN184" s="389"/>
      <c r="DO184" s="389"/>
      <c r="DP184" s="389"/>
      <c r="DQ184" s="389"/>
      <c r="DR184" s="389"/>
      <c r="DS184" s="389"/>
      <c r="DT184" s="389"/>
      <c r="DU184" s="389"/>
      <c r="DV184" s="389"/>
      <c r="DW184" s="389"/>
      <c r="DX184" s="389"/>
      <c r="DY184" s="389"/>
      <c r="DZ184" s="389"/>
      <c r="EA184" s="389"/>
      <c r="EB184" s="389"/>
      <c r="EC184" s="389"/>
      <c r="ED184" s="389"/>
      <c r="EE184" s="389"/>
      <c r="EF184" s="389"/>
      <c r="EG184" s="389"/>
      <c r="EH184" s="389"/>
      <c r="EI184" s="389"/>
      <c r="EJ184" s="389"/>
      <c r="EK184" s="389"/>
      <c r="EL184" s="389"/>
      <c r="EM184" s="389"/>
      <c r="EN184" s="389"/>
      <c r="EO184" s="389"/>
      <c r="EP184" s="389"/>
      <c r="EQ184" s="389"/>
      <c r="ER184" s="389"/>
      <c r="ES184" s="389"/>
      <c r="ET184" s="389"/>
      <c r="EU184" s="389"/>
      <c r="EV184" s="389"/>
      <c r="EW184" s="389"/>
      <c r="EX184" s="389"/>
      <c r="EY184" s="389"/>
      <c r="EZ184" s="389"/>
      <c r="FA184" s="389"/>
      <c r="FB184" s="389"/>
      <c r="FC184" s="389"/>
      <c r="FD184" s="389"/>
      <c r="FE184" s="389"/>
      <c r="FF184" s="389"/>
      <c r="FG184" s="389"/>
      <c r="FH184" s="389"/>
      <c r="FI184" s="389"/>
      <c r="FJ184" s="389"/>
      <c r="FK184" s="389"/>
      <c r="FL184" s="389"/>
      <c r="FM184" s="389"/>
      <c r="FN184" s="389"/>
      <c r="FO184" s="389"/>
      <c r="FP184" s="389"/>
      <c r="FQ184" s="389"/>
      <c r="FR184" s="389"/>
      <c r="FS184" s="389"/>
      <c r="FT184" s="389"/>
      <c r="FU184" s="389"/>
      <c r="FV184" s="389"/>
      <c r="FW184" s="389"/>
      <c r="FX184" s="389"/>
      <c r="FY184" s="389"/>
      <c r="FZ184" s="389"/>
      <c r="GA184" s="389"/>
      <c r="GB184" s="389"/>
      <c r="GC184" s="389"/>
      <c r="GD184" s="389"/>
      <c r="GE184" s="389"/>
      <c r="GF184" s="389"/>
      <c r="GG184" s="389"/>
      <c r="GH184" s="389"/>
      <c r="GI184" s="389"/>
      <c r="GJ184" s="389"/>
      <c r="GK184" s="389"/>
      <c r="GL184" s="389"/>
      <c r="GM184" s="389"/>
      <c r="GN184" s="389"/>
      <c r="GO184" s="389"/>
      <c r="GP184" s="389"/>
      <c r="GQ184" s="389"/>
      <c r="GR184" s="389"/>
      <c r="GS184" s="389"/>
      <c r="GT184" s="389"/>
      <c r="GU184" s="389"/>
      <c r="GV184" s="389"/>
      <c r="GW184" s="389"/>
      <c r="GX184" s="389"/>
      <c r="GY184" s="389"/>
      <c r="GZ184" s="389"/>
      <c r="HA184" s="389"/>
      <c r="HB184" s="389"/>
      <c r="HC184" s="389"/>
      <c r="HD184" s="389"/>
      <c r="HE184" s="389"/>
      <c r="HF184" s="389"/>
      <c r="HG184" s="389"/>
      <c r="HH184" s="389"/>
      <c r="HI184" s="389"/>
      <c r="HJ184" s="389"/>
      <c r="HK184" s="389"/>
      <c r="HL184" s="389"/>
      <c r="HM184" s="389"/>
      <c r="HN184" s="389"/>
      <c r="HO184" s="389"/>
      <c r="HP184" s="389"/>
      <c r="HQ184" s="389"/>
      <c r="HR184" s="389"/>
      <c r="HS184" s="389"/>
      <c r="HT184" s="389"/>
      <c r="HU184" s="389"/>
      <c r="HV184" s="389"/>
      <c r="HW184" s="389"/>
      <c r="HX184" s="389"/>
      <c r="HY184" s="389"/>
      <c r="HZ184" s="389"/>
      <c r="IA184" s="389"/>
      <c r="IB184" s="389"/>
      <c r="IC184" s="389"/>
      <c r="ID184" s="389"/>
      <c r="IE184" s="389"/>
      <c r="IF184" s="389"/>
      <c r="IG184" s="389"/>
      <c r="IH184" s="389"/>
      <c r="II184" s="389"/>
      <c r="IJ184" s="389"/>
      <c r="IK184" s="389"/>
      <c r="IL184" s="389"/>
      <c r="IM184" s="389"/>
      <c r="IN184" s="389"/>
      <c r="IO184" s="389"/>
      <c r="IP184" s="389"/>
      <c r="IQ184" s="389"/>
      <c r="IR184" s="389"/>
    </row>
    <row r="185" spans="1:10" ht="15">
      <c r="A185" s="390">
        <v>2510</v>
      </c>
      <c r="B185" s="385" t="s">
        <v>149</v>
      </c>
      <c r="C185" s="386">
        <v>1</v>
      </c>
      <c r="D185" s="386">
        <v>0</v>
      </c>
      <c r="E185" s="410" t="s">
        <v>1341</v>
      </c>
      <c r="F185" s="392">
        <f>F186</f>
        <v>47639.3</v>
      </c>
      <c r="G185" s="392">
        <f>G186</f>
        <v>80639.3</v>
      </c>
      <c r="H185" s="392">
        <f>H186</f>
        <v>138713.5</v>
      </c>
      <c r="I185" s="392">
        <f>I186</f>
        <v>138713.5</v>
      </c>
      <c r="J185" s="388">
        <f t="shared" si="4"/>
        <v>138713.5</v>
      </c>
    </row>
    <row r="186" spans="1:10" ht="15">
      <c r="A186" s="390">
        <v>2511</v>
      </c>
      <c r="B186" s="394" t="s">
        <v>149</v>
      </c>
      <c r="C186" s="395">
        <v>1</v>
      </c>
      <c r="D186" s="395">
        <v>1</v>
      </c>
      <c r="E186" s="396" t="s">
        <v>1342</v>
      </c>
      <c r="F186" s="398">
        <f>F189+F191+F193+F188+F192+F190</f>
        <v>47639.3</v>
      </c>
      <c r="G186" s="398">
        <f>G189+G191+G193+G188+G192+G190</f>
        <v>80639.3</v>
      </c>
      <c r="H186" s="398">
        <f>H189+H191+H193+H188+H192+H190</f>
        <v>138713.5</v>
      </c>
      <c r="I186" s="398">
        <f>I189+I191+I193+I188+I192+I190</f>
        <v>138713.5</v>
      </c>
      <c r="J186" s="398">
        <f>J189+J191+J193+J188+J192+J190</f>
        <v>138713.5</v>
      </c>
    </row>
    <row r="187" spans="1:10" ht="12" customHeight="1">
      <c r="A187" s="390"/>
      <c r="B187" s="394"/>
      <c r="C187" s="395"/>
      <c r="D187" s="395"/>
      <c r="E187" s="396" t="s">
        <v>1260</v>
      </c>
      <c r="F187" s="398"/>
      <c r="G187" s="398"/>
      <c r="H187" s="398"/>
      <c r="I187" s="398"/>
      <c r="J187" s="398"/>
    </row>
    <row r="188" spans="1:10" ht="14.25" customHeight="1">
      <c r="A188" s="390"/>
      <c r="B188" s="394"/>
      <c r="C188" s="395"/>
      <c r="D188" s="395">
        <v>4215</v>
      </c>
      <c r="E188" s="399" t="s">
        <v>1266</v>
      </c>
      <c r="F188" s="398">
        <v>300</v>
      </c>
      <c r="G188" s="398">
        <v>300</v>
      </c>
      <c r="H188" s="398">
        <v>700</v>
      </c>
      <c r="I188" s="398">
        <v>700</v>
      </c>
      <c r="J188" s="398">
        <f aca="true" t="shared" si="5" ref="J188:J252">I188</f>
        <v>700</v>
      </c>
    </row>
    <row r="189" spans="1:10" ht="21">
      <c r="A189" s="390"/>
      <c r="B189" s="394"/>
      <c r="C189" s="395"/>
      <c r="D189" s="395">
        <v>4511</v>
      </c>
      <c r="E189" s="404" t="s">
        <v>1343</v>
      </c>
      <c r="F189" s="400">
        <v>45000</v>
      </c>
      <c r="G189" s="400">
        <v>70000</v>
      </c>
      <c r="H189" s="400">
        <v>117674.2</v>
      </c>
      <c r="I189" s="400">
        <v>117674.2</v>
      </c>
      <c r="J189" s="398">
        <f t="shared" si="5"/>
        <v>117674.2</v>
      </c>
    </row>
    <row r="190" spans="1:10" ht="21">
      <c r="A190" s="390"/>
      <c r="B190" s="394"/>
      <c r="C190" s="395"/>
      <c r="D190" s="395">
        <v>4522</v>
      </c>
      <c r="E190" s="404" t="s">
        <v>1344</v>
      </c>
      <c r="F190" s="400">
        <v>339.3</v>
      </c>
      <c r="G190" s="400">
        <v>339.3</v>
      </c>
      <c r="H190" s="400">
        <v>339.3</v>
      </c>
      <c r="I190" s="400">
        <v>339.3</v>
      </c>
      <c r="J190" s="398">
        <f t="shared" si="5"/>
        <v>339.3</v>
      </c>
    </row>
    <row r="191" spans="1:10" ht="15">
      <c r="A191" s="390"/>
      <c r="B191" s="394"/>
      <c r="C191" s="395"/>
      <c r="D191" s="395">
        <v>5112</v>
      </c>
      <c r="E191" s="404" t="s">
        <v>1304</v>
      </c>
      <c r="F191" s="400">
        <v>0</v>
      </c>
      <c r="G191" s="400">
        <v>0</v>
      </c>
      <c r="H191" s="400">
        <v>0</v>
      </c>
      <c r="I191" s="400">
        <v>0</v>
      </c>
      <c r="J191" s="398">
        <f t="shared" si="5"/>
        <v>0</v>
      </c>
    </row>
    <row r="192" spans="1:10" ht="15">
      <c r="A192" s="390"/>
      <c r="B192" s="394"/>
      <c r="C192" s="395"/>
      <c r="D192" s="395">
        <v>5121</v>
      </c>
      <c r="E192" s="404" t="s">
        <v>1280</v>
      </c>
      <c r="F192" s="400">
        <v>1000</v>
      </c>
      <c r="G192" s="400">
        <v>5000</v>
      </c>
      <c r="H192" s="400">
        <v>10000</v>
      </c>
      <c r="I192" s="400">
        <v>10000</v>
      </c>
      <c r="J192" s="398">
        <f t="shared" si="5"/>
        <v>10000</v>
      </c>
    </row>
    <row r="193" spans="1:10" ht="15">
      <c r="A193" s="390"/>
      <c r="B193" s="394"/>
      <c r="C193" s="395"/>
      <c r="D193" s="395">
        <v>5129</v>
      </c>
      <c r="E193" s="404" t="s">
        <v>1282</v>
      </c>
      <c r="F193" s="406">
        <v>1000</v>
      </c>
      <c r="G193" s="406">
        <v>5000</v>
      </c>
      <c r="H193" s="400">
        <v>10000</v>
      </c>
      <c r="I193" s="400">
        <v>10000</v>
      </c>
      <c r="J193" s="398">
        <f>I193</f>
        <v>10000</v>
      </c>
    </row>
    <row r="194" spans="1:10" ht="15">
      <c r="A194" s="390">
        <v>2520</v>
      </c>
      <c r="B194" s="385" t="s">
        <v>149</v>
      </c>
      <c r="C194" s="386">
        <v>2</v>
      </c>
      <c r="D194" s="386">
        <v>0</v>
      </c>
      <c r="E194" s="391" t="s">
        <v>1345</v>
      </c>
      <c r="F194" s="392">
        <f>F195</f>
        <v>355000</v>
      </c>
      <c r="G194" s="392">
        <f>G195</f>
        <v>455000</v>
      </c>
      <c r="H194" s="392">
        <f>H195</f>
        <v>455000</v>
      </c>
      <c r="I194" s="392">
        <f>I195</f>
        <v>455000</v>
      </c>
      <c r="J194" s="398">
        <f t="shared" si="5"/>
        <v>455000</v>
      </c>
    </row>
    <row r="195" spans="1:10" ht="15">
      <c r="A195" s="390">
        <v>2521</v>
      </c>
      <c r="B195" s="394" t="s">
        <v>149</v>
      </c>
      <c r="C195" s="395">
        <v>2</v>
      </c>
      <c r="D195" s="395">
        <v>1</v>
      </c>
      <c r="E195" s="396" t="s">
        <v>1346</v>
      </c>
      <c r="F195" s="398">
        <f>F198+F199+F197</f>
        <v>355000</v>
      </c>
      <c r="G195" s="398">
        <f>G198+G199+G197</f>
        <v>455000</v>
      </c>
      <c r="H195" s="398">
        <f>H198+H199+H197</f>
        <v>455000</v>
      </c>
      <c r="I195" s="398">
        <f>I198+I199+I197</f>
        <v>455000</v>
      </c>
      <c r="J195" s="398">
        <f t="shared" si="5"/>
        <v>455000</v>
      </c>
    </row>
    <row r="196" spans="1:10" ht="31.5" hidden="1">
      <c r="A196" s="390"/>
      <c r="B196" s="394"/>
      <c r="C196" s="395"/>
      <c r="D196" s="395"/>
      <c r="E196" s="396" t="s">
        <v>1260</v>
      </c>
      <c r="F196" s="398"/>
      <c r="G196" s="398"/>
      <c r="H196" s="398"/>
      <c r="I196" s="398"/>
      <c r="J196" s="398">
        <f t="shared" si="5"/>
        <v>0</v>
      </c>
    </row>
    <row r="197" spans="1:10" ht="21">
      <c r="A197" s="390"/>
      <c r="B197" s="394"/>
      <c r="C197" s="395"/>
      <c r="D197" s="395">
        <v>4251</v>
      </c>
      <c r="E197" s="399" t="s">
        <v>1272</v>
      </c>
      <c r="F197" s="398">
        <v>0</v>
      </c>
      <c r="G197" s="398">
        <v>0</v>
      </c>
      <c r="H197" s="398">
        <v>0</v>
      </c>
      <c r="I197" s="398">
        <v>0</v>
      </c>
      <c r="J197" s="398">
        <f t="shared" si="5"/>
        <v>0</v>
      </c>
    </row>
    <row r="198" spans="1:10" ht="15">
      <c r="A198" s="390"/>
      <c r="B198" s="394"/>
      <c r="C198" s="395"/>
      <c r="D198" s="384">
        <v>5112</v>
      </c>
      <c r="E198" s="404" t="s">
        <v>1304</v>
      </c>
      <c r="F198" s="424">
        <v>350000</v>
      </c>
      <c r="G198" s="424">
        <v>450000</v>
      </c>
      <c r="H198" s="424">
        <v>450000</v>
      </c>
      <c r="I198" s="424">
        <v>450000</v>
      </c>
      <c r="J198" s="398">
        <f t="shared" si="5"/>
        <v>450000</v>
      </c>
    </row>
    <row r="199" spans="1:10" ht="15">
      <c r="A199" s="390"/>
      <c r="B199" s="394"/>
      <c r="C199" s="395"/>
      <c r="D199" s="384">
        <v>5134</v>
      </c>
      <c r="E199" s="404" t="s">
        <v>1283</v>
      </c>
      <c r="F199" s="424">
        <v>5000</v>
      </c>
      <c r="G199" s="424">
        <v>5000</v>
      </c>
      <c r="H199" s="424">
        <v>5000</v>
      </c>
      <c r="I199" s="424">
        <v>5000</v>
      </c>
      <c r="J199" s="398">
        <f t="shared" si="5"/>
        <v>5000</v>
      </c>
    </row>
    <row r="200" spans="1:10" ht="0.75" customHeight="1">
      <c r="A200" s="390">
        <v>2530</v>
      </c>
      <c r="B200" s="385" t="s">
        <v>149</v>
      </c>
      <c r="C200" s="386">
        <v>3</v>
      </c>
      <c r="D200" s="386">
        <v>0</v>
      </c>
      <c r="E200" s="410" t="s">
        <v>1347</v>
      </c>
      <c r="F200" s="392"/>
      <c r="G200" s="392"/>
      <c r="H200" s="392"/>
      <c r="I200" s="392"/>
      <c r="J200" s="398">
        <f t="shared" si="5"/>
        <v>0</v>
      </c>
    </row>
    <row r="201" spans="1:10" ht="0.75" customHeight="1" hidden="1">
      <c r="A201" s="390">
        <v>3531</v>
      </c>
      <c r="B201" s="394" t="s">
        <v>149</v>
      </c>
      <c r="C201" s="395">
        <v>3</v>
      </c>
      <c r="D201" s="395">
        <v>1</v>
      </c>
      <c r="E201" s="408" t="s">
        <v>1348</v>
      </c>
      <c r="F201" s="398"/>
      <c r="G201" s="398"/>
      <c r="H201" s="398"/>
      <c r="I201" s="398"/>
      <c r="J201" s="398">
        <f t="shared" si="5"/>
        <v>0</v>
      </c>
    </row>
    <row r="202" spans="1:10" ht="36" hidden="1">
      <c r="A202" s="390"/>
      <c r="B202" s="394"/>
      <c r="C202" s="395"/>
      <c r="D202" s="395"/>
      <c r="E202" s="408" t="s">
        <v>1260</v>
      </c>
      <c r="F202" s="398"/>
      <c r="G202" s="398"/>
      <c r="H202" s="398"/>
      <c r="I202" s="398"/>
      <c r="J202" s="398">
        <f t="shared" si="5"/>
        <v>0</v>
      </c>
    </row>
    <row r="203" spans="1:10" ht="15" hidden="1">
      <c r="A203" s="390"/>
      <c r="B203" s="394"/>
      <c r="C203" s="395"/>
      <c r="D203" s="395"/>
      <c r="E203" s="408" t="s">
        <v>124</v>
      </c>
      <c r="F203" s="398"/>
      <c r="G203" s="398"/>
      <c r="H203" s="398"/>
      <c r="I203" s="398"/>
      <c r="J203" s="398">
        <f t="shared" si="5"/>
        <v>0</v>
      </c>
    </row>
    <row r="204" spans="1:10" ht="24" hidden="1">
      <c r="A204" s="390">
        <v>2540</v>
      </c>
      <c r="B204" s="385" t="s">
        <v>149</v>
      </c>
      <c r="C204" s="386">
        <v>4</v>
      </c>
      <c r="D204" s="386">
        <v>0</v>
      </c>
      <c r="E204" s="410" t="s">
        <v>1349</v>
      </c>
      <c r="F204" s="392">
        <f>F206+F207</f>
        <v>0</v>
      </c>
      <c r="G204" s="392">
        <f>G206+G207</f>
        <v>0</v>
      </c>
      <c r="H204" s="392">
        <f>H206+H207</f>
        <v>0</v>
      </c>
      <c r="I204" s="392">
        <f>I206+I207</f>
        <v>0</v>
      </c>
      <c r="J204" s="398">
        <f t="shared" si="5"/>
        <v>0</v>
      </c>
    </row>
    <row r="205" spans="1:10" ht="24" hidden="1">
      <c r="A205" s="390">
        <v>2541</v>
      </c>
      <c r="B205" s="394" t="s">
        <v>149</v>
      </c>
      <c r="C205" s="395">
        <v>4</v>
      </c>
      <c r="D205" s="395">
        <v>1</v>
      </c>
      <c r="E205" s="408" t="s">
        <v>1350</v>
      </c>
      <c r="F205" s="398">
        <f>F207</f>
        <v>0</v>
      </c>
      <c r="G205" s="398">
        <f>G207</f>
        <v>0</v>
      </c>
      <c r="H205" s="398">
        <f>H207</f>
        <v>0</v>
      </c>
      <c r="I205" s="398">
        <f>I207</f>
        <v>0</v>
      </c>
      <c r="J205" s="398">
        <f t="shared" si="5"/>
        <v>0</v>
      </c>
    </row>
    <row r="206" spans="1:10" ht="36" hidden="1">
      <c r="A206" s="390"/>
      <c r="B206" s="394"/>
      <c r="C206" s="395"/>
      <c r="D206" s="395"/>
      <c r="E206" s="408" t="s">
        <v>1260</v>
      </c>
      <c r="F206" s="398"/>
      <c r="G206" s="398"/>
      <c r="H206" s="398"/>
      <c r="I206" s="398"/>
      <c r="J206" s="398">
        <f t="shared" si="5"/>
        <v>0</v>
      </c>
    </row>
    <row r="207" spans="1:10" ht="15" hidden="1">
      <c r="A207" s="390"/>
      <c r="B207" s="394"/>
      <c r="C207" s="395"/>
      <c r="D207" s="395"/>
      <c r="E207" s="425"/>
      <c r="F207" s="424">
        <v>0</v>
      </c>
      <c r="G207" s="424">
        <v>0</v>
      </c>
      <c r="H207" s="424">
        <v>0</v>
      </c>
      <c r="I207" s="424">
        <v>0</v>
      </c>
      <c r="J207" s="398">
        <f t="shared" si="5"/>
        <v>0</v>
      </c>
    </row>
    <row r="208" spans="1:10" ht="48" hidden="1">
      <c r="A208" s="390">
        <v>2550</v>
      </c>
      <c r="B208" s="385" t="s">
        <v>149</v>
      </c>
      <c r="C208" s="386">
        <v>5</v>
      </c>
      <c r="D208" s="386">
        <v>0</v>
      </c>
      <c r="E208" s="410" t="s">
        <v>1351</v>
      </c>
      <c r="F208" s="392"/>
      <c r="G208" s="392"/>
      <c r="H208" s="392"/>
      <c r="I208" s="392"/>
      <c r="J208" s="398">
        <f t="shared" si="5"/>
        <v>0</v>
      </c>
    </row>
    <row r="209" spans="1:10" ht="36" hidden="1">
      <c r="A209" s="390">
        <v>2551</v>
      </c>
      <c r="B209" s="394" t="s">
        <v>149</v>
      </c>
      <c r="C209" s="395">
        <v>5</v>
      </c>
      <c r="D209" s="395">
        <v>1</v>
      </c>
      <c r="E209" s="408" t="s">
        <v>1352</v>
      </c>
      <c r="F209" s="398"/>
      <c r="G209" s="398"/>
      <c r="H209" s="398"/>
      <c r="I209" s="398"/>
      <c r="J209" s="398">
        <f t="shared" si="5"/>
        <v>0</v>
      </c>
    </row>
    <row r="210" spans="1:10" ht="36" hidden="1">
      <c r="A210" s="390"/>
      <c r="B210" s="394"/>
      <c r="C210" s="395"/>
      <c r="D210" s="395"/>
      <c r="E210" s="408" t="s">
        <v>1260</v>
      </c>
      <c r="F210" s="398"/>
      <c r="G210" s="398"/>
      <c r="H210" s="398"/>
      <c r="I210" s="398"/>
      <c r="J210" s="398">
        <f t="shared" si="5"/>
        <v>0</v>
      </c>
    </row>
    <row r="211" spans="1:10" ht="15" hidden="1">
      <c r="A211" s="390"/>
      <c r="B211" s="394"/>
      <c r="C211" s="395"/>
      <c r="D211" s="395"/>
      <c r="E211" s="426"/>
      <c r="F211" s="398"/>
      <c r="G211" s="398"/>
      <c r="H211" s="398"/>
      <c r="I211" s="398"/>
      <c r="J211" s="398"/>
    </row>
    <row r="212" spans="1:10" ht="36">
      <c r="A212" s="390">
        <v>2560</v>
      </c>
      <c r="B212" s="385" t="s">
        <v>149</v>
      </c>
      <c r="C212" s="386">
        <v>6</v>
      </c>
      <c r="D212" s="386">
        <v>0</v>
      </c>
      <c r="E212" s="410" t="s">
        <v>1353</v>
      </c>
      <c r="F212" s="392">
        <f>F213</f>
        <v>1900</v>
      </c>
      <c r="G212" s="392">
        <f>G213</f>
        <v>4300</v>
      </c>
      <c r="H212" s="392">
        <f>H213</f>
        <v>7100</v>
      </c>
      <c r="I212" s="392">
        <f>I213</f>
        <v>7100</v>
      </c>
      <c r="J212" s="398">
        <f t="shared" si="5"/>
        <v>7100</v>
      </c>
    </row>
    <row r="213" spans="1:10" ht="21">
      <c r="A213" s="390">
        <v>2561</v>
      </c>
      <c r="B213" s="394" t="s">
        <v>149</v>
      </c>
      <c r="C213" s="395">
        <v>6</v>
      </c>
      <c r="D213" s="395">
        <v>1</v>
      </c>
      <c r="E213" s="396" t="s">
        <v>1354</v>
      </c>
      <c r="F213" s="398">
        <f>SUM(F215:F217)</f>
        <v>1900</v>
      </c>
      <c r="G213" s="398">
        <f>SUM(G215:G217)</f>
        <v>4300</v>
      </c>
      <c r="H213" s="398">
        <f>SUM(H215:H217)</f>
        <v>7100</v>
      </c>
      <c r="I213" s="398">
        <f>SUM(I215:I217)</f>
        <v>7100</v>
      </c>
      <c r="J213" s="398">
        <f t="shared" si="5"/>
        <v>7100</v>
      </c>
    </row>
    <row r="214" spans="1:10" ht="31.5">
      <c r="A214" s="390"/>
      <c r="B214" s="394"/>
      <c r="C214" s="395"/>
      <c r="D214" s="395"/>
      <c r="E214" s="396" t="s">
        <v>1260</v>
      </c>
      <c r="F214" s="398"/>
      <c r="G214" s="398"/>
      <c r="H214" s="398"/>
      <c r="I214" s="398"/>
      <c r="J214" s="398">
        <f t="shared" si="5"/>
        <v>0</v>
      </c>
    </row>
    <row r="215" spans="1:10" ht="15">
      <c r="A215" s="390"/>
      <c r="B215" s="394"/>
      <c r="C215" s="395"/>
      <c r="D215" s="395">
        <v>4262</v>
      </c>
      <c r="E215" s="134" t="s">
        <v>839</v>
      </c>
      <c r="F215" s="398">
        <v>0</v>
      </c>
      <c r="G215" s="398">
        <v>0</v>
      </c>
      <c r="H215" s="398">
        <v>0</v>
      </c>
      <c r="I215" s="398">
        <v>0</v>
      </c>
      <c r="J215" s="398">
        <f t="shared" si="5"/>
        <v>0</v>
      </c>
    </row>
    <row r="216" spans="1:10" ht="21">
      <c r="A216" s="390"/>
      <c r="B216" s="394"/>
      <c r="C216" s="395"/>
      <c r="D216" s="395">
        <v>4511</v>
      </c>
      <c r="E216" s="404" t="s">
        <v>1343</v>
      </c>
      <c r="F216" s="400">
        <v>1900</v>
      </c>
      <c r="G216" s="400">
        <v>4300</v>
      </c>
      <c r="H216" s="400">
        <v>7100</v>
      </c>
      <c r="I216" s="400">
        <v>7100</v>
      </c>
      <c r="J216" s="398">
        <f t="shared" si="5"/>
        <v>7100</v>
      </c>
    </row>
    <row r="217" spans="1:10" ht="15">
      <c r="A217" s="390"/>
      <c r="B217" s="394"/>
      <c r="C217" s="395"/>
      <c r="D217" s="395">
        <v>5131</v>
      </c>
      <c r="E217" s="404" t="s">
        <v>1355</v>
      </c>
      <c r="F217" s="402">
        <v>0</v>
      </c>
      <c r="G217" s="402">
        <v>0</v>
      </c>
      <c r="H217" s="402">
        <v>0</v>
      </c>
      <c r="I217" s="402">
        <v>0</v>
      </c>
      <c r="J217" s="398">
        <f t="shared" si="5"/>
        <v>0</v>
      </c>
    </row>
    <row r="218" spans="1:252" ht="57">
      <c r="A218" s="384">
        <v>2600</v>
      </c>
      <c r="B218" s="385" t="s">
        <v>150</v>
      </c>
      <c r="C218" s="386">
        <v>0</v>
      </c>
      <c r="D218" s="386">
        <v>0</v>
      </c>
      <c r="E218" s="415" t="s">
        <v>1356</v>
      </c>
      <c r="F218" s="388">
        <f>F219+F221+F232+F241+F245</f>
        <v>451200</v>
      </c>
      <c r="G218" s="388">
        <f>G219+G221+G232+G241+G245</f>
        <v>654210</v>
      </c>
      <c r="H218" s="388">
        <f>H219+H221+H232+H241+H245</f>
        <v>697362.1</v>
      </c>
      <c r="I218" s="388">
        <f>I219+I221+I232+I241+I245</f>
        <v>697362.1</v>
      </c>
      <c r="J218" s="388">
        <f t="shared" si="5"/>
        <v>697362.1</v>
      </c>
      <c r="K218" s="389"/>
      <c r="L218" s="389"/>
      <c r="M218" s="389"/>
      <c r="N218" s="389"/>
      <c r="O218" s="389"/>
      <c r="P218" s="389"/>
      <c r="Q218" s="389"/>
      <c r="R218" s="389"/>
      <c r="S218" s="389"/>
      <c r="T218" s="389"/>
      <c r="U218" s="389"/>
      <c r="V218" s="389"/>
      <c r="W218" s="389"/>
      <c r="X218" s="389"/>
      <c r="Y218" s="389"/>
      <c r="Z218" s="389"/>
      <c r="AA218" s="389"/>
      <c r="AB218" s="389"/>
      <c r="AC218" s="389"/>
      <c r="AD218" s="389"/>
      <c r="AE218" s="389"/>
      <c r="AF218" s="389"/>
      <c r="AG218" s="389"/>
      <c r="AH218" s="389"/>
      <c r="AI218" s="389"/>
      <c r="AJ218" s="389"/>
      <c r="AK218" s="389"/>
      <c r="AL218" s="389"/>
      <c r="AM218" s="389"/>
      <c r="AN218" s="389"/>
      <c r="AO218" s="389"/>
      <c r="AP218" s="389"/>
      <c r="AQ218" s="389"/>
      <c r="AR218" s="389"/>
      <c r="AS218" s="389"/>
      <c r="AT218" s="389"/>
      <c r="AU218" s="389"/>
      <c r="AV218" s="389"/>
      <c r="AW218" s="389"/>
      <c r="AX218" s="389"/>
      <c r="AY218" s="389"/>
      <c r="AZ218" s="389"/>
      <c r="BA218" s="389"/>
      <c r="BB218" s="389"/>
      <c r="BC218" s="389"/>
      <c r="BD218" s="389"/>
      <c r="BE218" s="389"/>
      <c r="BF218" s="389"/>
      <c r="BG218" s="389"/>
      <c r="BH218" s="389"/>
      <c r="BI218" s="389"/>
      <c r="BJ218" s="389"/>
      <c r="BK218" s="389"/>
      <c r="BL218" s="389"/>
      <c r="BM218" s="389"/>
      <c r="BN218" s="389"/>
      <c r="BO218" s="389"/>
      <c r="BP218" s="389"/>
      <c r="BQ218" s="389"/>
      <c r="BR218" s="389"/>
      <c r="BS218" s="389"/>
      <c r="BT218" s="389"/>
      <c r="BU218" s="389"/>
      <c r="BV218" s="389"/>
      <c r="BW218" s="389"/>
      <c r="BX218" s="389"/>
      <c r="BY218" s="389"/>
      <c r="BZ218" s="389"/>
      <c r="CA218" s="389"/>
      <c r="CB218" s="389"/>
      <c r="CC218" s="389"/>
      <c r="CD218" s="389"/>
      <c r="CE218" s="389"/>
      <c r="CF218" s="389"/>
      <c r="CG218" s="389"/>
      <c r="CH218" s="389"/>
      <c r="CI218" s="389"/>
      <c r="CJ218" s="389"/>
      <c r="CK218" s="389"/>
      <c r="CL218" s="389"/>
      <c r="CM218" s="389"/>
      <c r="CN218" s="389"/>
      <c r="CO218" s="389"/>
      <c r="CP218" s="389"/>
      <c r="CQ218" s="389"/>
      <c r="CR218" s="389"/>
      <c r="CS218" s="389"/>
      <c r="CT218" s="389"/>
      <c r="CU218" s="389"/>
      <c r="CV218" s="389"/>
      <c r="CW218" s="389"/>
      <c r="CX218" s="389"/>
      <c r="CY218" s="389"/>
      <c r="CZ218" s="389"/>
      <c r="DA218" s="389"/>
      <c r="DB218" s="389"/>
      <c r="DC218" s="389"/>
      <c r="DD218" s="389"/>
      <c r="DE218" s="389"/>
      <c r="DF218" s="389"/>
      <c r="DG218" s="389"/>
      <c r="DH218" s="389"/>
      <c r="DI218" s="389"/>
      <c r="DJ218" s="389"/>
      <c r="DK218" s="389"/>
      <c r="DL218" s="389"/>
      <c r="DM218" s="389"/>
      <c r="DN218" s="389"/>
      <c r="DO218" s="389"/>
      <c r="DP218" s="389"/>
      <c r="DQ218" s="389"/>
      <c r="DR218" s="389"/>
      <c r="DS218" s="389"/>
      <c r="DT218" s="389"/>
      <c r="DU218" s="389"/>
      <c r="DV218" s="389"/>
      <c r="DW218" s="389"/>
      <c r="DX218" s="389"/>
      <c r="DY218" s="389"/>
      <c r="DZ218" s="389"/>
      <c r="EA218" s="389"/>
      <c r="EB218" s="389"/>
      <c r="EC218" s="389"/>
      <c r="ED218" s="389"/>
      <c r="EE218" s="389"/>
      <c r="EF218" s="389"/>
      <c r="EG218" s="389"/>
      <c r="EH218" s="389"/>
      <c r="EI218" s="389"/>
      <c r="EJ218" s="389"/>
      <c r="EK218" s="389"/>
      <c r="EL218" s="389"/>
      <c r="EM218" s="389"/>
      <c r="EN218" s="389"/>
      <c r="EO218" s="389"/>
      <c r="EP218" s="389"/>
      <c r="EQ218" s="389"/>
      <c r="ER218" s="389"/>
      <c r="ES218" s="389"/>
      <c r="ET218" s="389"/>
      <c r="EU218" s="389"/>
      <c r="EV218" s="389"/>
      <c r="EW218" s="389"/>
      <c r="EX218" s="389"/>
      <c r="EY218" s="389"/>
      <c r="EZ218" s="389"/>
      <c r="FA218" s="389"/>
      <c r="FB218" s="389"/>
      <c r="FC218" s="389"/>
      <c r="FD218" s="389"/>
      <c r="FE218" s="389"/>
      <c r="FF218" s="389"/>
      <c r="FG218" s="389"/>
      <c r="FH218" s="389"/>
      <c r="FI218" s="389"/>
      <c r="FJ218" s="389"/>
      <c r="FK218" s="389"/>
      <c r="FL218" s="389"/>
      <c r="FM218" s="389"/>
      <c r="FN218" s="389"/>
      <c r="FO218" s="389"/>
      <c r="FP218" s="389"/>
      <c r="FQ218" s="389"/>
      <c r="FR218" s="389"/>
      <c r="FS218" s="389"/>
      <c r="FT218" s="389"/>
      <c r="FU218" s="389"/>
      <c r="FV218" s="389"/>
      <c r="FW218" s="389"/>
      <c r="FX218" s="389"/>
      <c r="FY218" s="389"/>
      <c r="FZ218" s="389"/>
      <c r="GA218" s="389"/>
      <c r="GB218" s="389"/>
      <c r="GC218" s="389"/>
      <c r="GD218" s="389"/>
      <c r="GE218" s="389"/>
      <c r="GF218" s="389"/>
      <c r="GG218" s="389"/>
      <c r="GH218" s="389"/>
      <c r="GI218" s="389"/>
      <c r="GJ218" s="389"/>
      <c r="GK218" s="389"/>
      <c r="GL218" s="389"/>
      <c r="GM218" s="389"/>
      <c r="GN218" s="389"/>
      <c r="GO218" s="389"/>
      <c r="GP218" s="389"/>
      <c r="GQ218" s="389"/>
      <c r="GR218" s="389"/>
      <c r="GS218" s="389"/>
      <c r="GT218" s="389"/>
      <c r="GU218" s="389"/>
      <c r="GV218" s="389"/>
      <c r="GW218" s="389"/>
      <c r="GX218" s="389"/>
      <c r="GY218" s="389"/>
      <c r="GZ218" s="389"/>
      <c r="HA218" s="389"/>
      <c r="HB218" s="389"/>
      <c r="HC218" s="389"/>
      <c r="HD218" s="389"/>
      <c r="HE218" s="389"/>
      <c r="HF218" s="389"/>
      <c r="HG218" s="389"/>
      <c r="HH218" s="389"/>
      <c r="HI218" s="389"/>
      <c r="HJ218" s="389"/>
      <c r="HK218" s="389"/>
      <c r="HL218" s="389"/>
      <c r="HM218" s="389"/>
      <c r="HN218" s="389"/>
      <c r="HO218" s="389"/>
      <c r="HP218" s="389"/>
      <c r="HQ218" s="389"/>
      <c r="HR218" s="389"/>
      <c r="HS218" s="389"/>
      <c r="HT218" s="389"/>
      <c r="HU218" s="389"/>
      <c r="HV218" s="389"/>
      <c r="HW218" s="389"/>
      <c r="HX218" s="389"/>
      <c r="HY218" s="389"/>
      <c r="HZ218" s="389"/>
      <c r="IA218" s="389"/>
      <c r="IB218" s="389"/>
      <c r="IC218" s="389"/>
      <c r="ID218" s="389"/>
      <c r="IE218" s="389"/>
      <c r="IF218" s="389"/>
      <c r="IG218" s="389"/>
      <c r="IH218" s="389"/>
      <c r="II218" s="389"/>
      <c r="IJ218" s="389"/>
      <c r="IK218" s="389"/>
      <c r="IL218" s="389"/>
      <c r="IM218" s="389"/>
      <c r="IN218" s="389"/>
      <c r="IO218" s="389"/>
      <c r="IP218" s="389"/>
      <c r="IQ218" s="389"/>
      <c r="IR218" s="389"/>
    </row>
    <row r="219" spans="1:10" ht="24">
      <c r="A219" s="390">
        <v>2610</v>
      </c>
      <c r="B219" s="385" t="s">
        <v>150</v>
      </c>
      <c r="C219" s="386">
        <v>1</v>
      </c>
      <c r="D219" s="386">
        <v>0</v>
      </c>
      <c r="E219" s="410" t="s">
        <v>1357</v>
      </c>
      <c r="F219" s="392">
        <f>F220</f>
        <v>0</v>
      </c>
      <c r="G219" s="392">
        <f>G220</f>
        <v>0</v>
      </c>
      <c r="H219" s="392">
        <f>H220</f>
        <v>0</v>
      </c>
      <c r="I219" s="392">
        <f>I220</f>
        <v>0</v>
      </c>
      <c r="J219" s="392">
        <f>J220</f>
        <v>0</v>
      </c>
    </row>
    <row r="220" spans="1:10" ht="21">
      <c r="A220" s="390"/>
      <c r="B220" s="385"/>
      <c r="C220" s="386"/>
      <c r="D220" s="395">
        <v>4251</v>
      </c>
      <c r="E220" s="399" t="s">
        <v>1272</v>
      </c>
      <c r="F220" s="397">
        <v>0</v>
      </c>
      <c r="G220" s="397">
        <v>0</v>
      </c>
      <c r="H220" s="397">
        <v>0</v>
      </c>
      <c r="I220" s="397">
        <v>0</v>
      </c>
      <c r="J220" s="397">
        <v>0</v>
      </c>
    </row>
    <row r="221" spans="1:10" ht="15">
      <c r="A221" s="427">
        <v>2630</v>
      </c>
      <c r="B221" s="428" t="s">
        <v>150</v>
      </c>
      <c r="C221" s="428">
        <v>3</v>
      </c>
      <c r="D221" s="428">
        <v>0</v>
      </c>
      <c r="E221" s="429" t="s">
        <v>1358</v>
      </c>
      <c r="F221" s="392">
        <f>F222</f>
        <v>413400</v>
      </c>
      <c r="G221" s="392">
        <f>G222</f>
        <v>534410</v>
      </c>
      <c r="H221" s="392">
        <f>H222</f>
        <v>571912.1</v>
      </c>
      <c r="I221" s="392">
        <f>I222</f>
        <v>571912.1</v>
      </c>
      <c r="J221" s="392">
        <f>J222</f>
        <v>571912.1</v>
      </c>
    </row>
    <row r="222" spans="1:10" ht="15">
      <c r="A222" s="427">
        <v>2631</v>
      </c>
      <c r="B222" s="430" t="s">
        <v>150</v>
      </c>
      <c r="C222" s="430">
        <v>3</v>
      </c>
      <c r="D222" s="430">
        <v>1</v>
      </c>
      <c r="E222" s="431" t="s">
        <v>1359</v>
      </c>
      <c r="F222" s="398">
        <f>SUM(F224:F231)</f>
        <v>413400</v>
      </c>
      <c r="G222" s="398">
        <f>SUM(G224:G231)</f>
        <v>534410</v>
      </c>
      <c r="H222" s="398">
        <f>SUM(H224:H231)</f>
        <v>571912.1</v>
      </c>
      <c r="I222" s="398">
        <f>SUM(I224:I231)</f>
        <v>571912.1</v>
      </c>
      <c r="J222" s="398">
        <f>SUM(J224:J231)</f>
        <v>571912.1</v>
      </c>
    </row>
    <row r="223" spans="1:10" ht="36" hidden="1">
      <c r="A223" s="427"/>
      <c r="B223" s="430"/>
      <c r="C223" s="430"/>
      <c r="D223" s="430"/>
      <c r="E223" s="408" t="s">
        <v>1260</v>
      </c>
      <c r="F223" s="392"/>
      <c r="G223" s="392"/>
      <c r="H223" s="392"/>
      <c r="I223" s="392"/>
      <c r="J223" s="398"/>
    </row>
    <row r="224" spans="1:10" ht="15">
      <c r="A224" s="427"/>
      <c r="B224" s="430"/>
      <c r="C224" s="430"/>
      <c r="D224" s="430" t="s">
        <v>163</v>
      </c>
      <c r="E224" s="396" t="s">
        <v>814</v>
      </c>
      <c r="F224" s="397">
        <v>0</v>
      </c>
      <c r="G224" s="397">
        <v>0</v>
      </c>
      <c r="H224" s="397">
        <v>0</v>
      </c>
      <c r="I224" s="397">
        <v>0</v>
      </c>
      <c r="J224" s="397">
        <f aca="true" t="shared" si="6" ref="J224:J232">I224</f>
        <v>0</v>
      </c>
    </row>
    <row r="225" spans="1:10" ht="15">
      <c r="A225" s="427"/>
      <c r="B225" s="430"/>
      <c r="C225" s="430"/>
      <c r="D225" s="430" t="s">
        <v>224</v>
      </c>
      <c r="E225" s="134" t="s">
        <v>833</v>
      </c>
      <c r="F225" s="397">
        <v>0</v>
      </c>
      <c r="G225" s="397">
        <v>0</v>
      </c>
      <c r="H225" s="397">
        <v>0</v>
      </c>
      <c r="I225" s="397">
        <v>0</v>
      </c>
      <c r="J225" s="397">
        <f t="shared" si="6"/>
        <v>0</v>
      </c>
    </row>
    <row r="226" spans="1:10" ht="21">
      <c r="A226" s="427"/>
      <c r="B226" s="430"/>
      <c r="C226" s="430"/>
      <c r="D226" s="430" t="s">
        <v>242</v>
      </c>
      <c r="E226" s="404" t="s">
        <v>1343</v>
      </c>
      <c r="F226" s="397">
        <v>9000</v>
      </c>
      <c r="G226" s="397">
        <v>14000</v>
      </c>
      <c r="H226" s="397">
        <v>28580</v>
      </c>
      <c r="I226" s="397">
        <v>28580</v>
      </c>
      <c r="J226" s="397">
        <f t="shared" si="6"/>
        <v>28580</v>
      </c>
    </row>
    <row r="227" spans="1:10" ht="15">
      <c r="A227" s="427"/>
      <c r="B227" s="430"/>
      <c r="C227" s="430"/>
      <c r="D227" s="430" t="s">
        <v>234</v>
      </c>
      <c r="E227" s="399" t="s">
        <v>845</v>
      </c>
      <c r="F227" s="397">
        <v>500</v>
      </c>
      <c r="G227" s="397">
        <v>500</v>
      </c>
      <c r="H227" s="397">
        <v>500</v>
      </c>
      <c r="I227" s="397">
        <v>500</v>
      </c>
      <c r="J227" s="397">
        <f t="shared" si="6"/>
        <v>500</v>
      </c>
    </row>
    <row r="228" spans="1:10" ht="15">
      <c r="A228" s="427"/>
      <c r="B228" s="430"/>
      <c r="C228" s="430"/>
      <c r="D228" s="430" t="s">
        <v>188</v>
      </c>
      <c r="E228" s="404" t="s">
        <v>1302</v>
      </c>
      <c r="F228" s="397">
        <v>100</v>
      </c>
      <c r="G228" s="397">
        <v>110</v>
      </c>
      <c r="H228" s="397">
        <v>110</v>
      </c>
      <c r="I228" s="397">
        <v>110</v>
      </c>
      <c r="J228" s="397">
        <f t="shared" si="6"/>
        <v>110</v>
      </c>
    </row>
    <row r="229" spans="1:10" ht="15">
      <c r="A229" s="427"/>
      <c r="B229" s="430"/>
      <c r="C229" s="430"/>
      <c r="D229" s="430" t="s">
        <v>197</v>
      </c>
      <c r="E229" s="426" t="s">
        <v>1304</v>
      </c>
      <c r="F229" s="398">
        <v>350000</v>
      </c>
      <c r="G229" s="398">
        <v>450000</v>
      </c>
      <c r="H229" s="398">
        <v>472922.1</v>
      </c>
      <c r="I229" s="398">
        <v>472922.1</v>
      </c>
      <c r="J229" s="397">
        <f t="shared" si="6"/>
        <v>472922.1</v>
      </c>
    </row>
    <row r="230" spans="1:10" ht="24">
      <c r="A230" s="427"/>
      <c r="B230" s="430"/>
      <c r="C230" s="430"/>
      <c r="D230" s="430" t="s">
        <v>198</v>
      </c>
      <c r="E230" s="426" t="s">
        <v>1279</v>
      </c>
      <c r="F230" s="398">
        <v>50000</v>
      </c>
      <c r="G230" s="398">
        <v>50000</v>
      </c>
      <c r="H230" s="398">
        <v>50000</v>
      </c>
      <c r="I230" s="398">
        <v>50000</v>
      </c>
      <c r="J230" s="397">
        <f t="shared" si="6"/>
        <v>50000</v>
      </c>
    </row>
    <row r="231" spans="1:10" ht="15">
      <c r="A231" s="427"/>
      <c r="B231" s="430"/>
      <c r="C231" s="430"/>
      <c r="D231" s="430" t="s">
        <v>209</v>
      </c>
      <c r="E231" s="404" t="s">
        <v>1283</v>
      </c>
      <c r="F231" s="398">
        <v>3800</v>
      </c>
      <c r="G231" s="398">
        <v>19800</v>
      </c>
      <c r="H231" s="398">
        <v>19800</v>
      </c>
      <c r="I231" s="398">
        <v>19800</v>
      </c>
      <c r="J231" s="397">
        <f t="shared" si="6"/>
        <v>19800</v>
      </c>
    </row>
    <row r="232" spans="1:10" ht="15">
      <c r="A232" s="390" t="s">
        <v>1360</v>
      </c>
      <c r="B232" s="385" t="s">
        <v>150</v>
      </c>
      <c r="C232" s="386">
        <v>4</v>
      </c>
      <c r="D232" s="386">
        <v>0</v>
      </c>
      <c r="E232" s="410" t="s">
        <v>1361</v>
      </c>
      <c r="F232" s="392">
        <f>F233</f>
        <v>35500</v>
      </c>
      <c r="G232" s="392">
        <f>G233</f>
        <v>117500</v>
      </c>
      <c r="H232" s="392">
        <f>H233</f>
        <v>123150</v>
      </c>
      <c r="I232" s="392">
        <f>I233</f>
        <v>123150</v>
      </c>
      <c r="J232" s="388">
        <f t="shared" si="6"/>
        <v>123150</v>
      </c>
    </row>
    <row r="233" spans="1:10" ht="15">
      <c r="A233" s="390">
        <v>2641</v>
      </c>
      <c r="B233" s="394" t="s">
        <v>150</v>
      </c>
      <c r="C233" s="395">
        <v>4</v>
      </c>
      <c r="D233" s="395">
        <v>1</v>
      </c>
      <c r="E233" s="409" t="s">
        <v>1362</v>
      </c>
      <c r="F233" s="398">
        <f>F235+F236+F237+F238+F239+F240</f>
        <v>35500</v>
      </c>
      <c r="G233" s="398">
        <f>G235+G236+G237+G238+G239+G240</f>
        <v>117500</v>
      </c>
      <c r="H233" s="398">
        <f>H235+H236+H237+H238+H239+H240</f>
        <v>123150</v>
      </c>
      <c r="I233" s="398">
        <f>I235+I236+I237+I238+I239+I240</f>
        <v>123150</v>
      </c>
      <c r="J233" s="398">
        <f t="shared" si="5"/>
        <v>123150</v>
      </c>
    </row>
    <row r="234" spans="1:10" ht="31.5" hidden="1">
      <c r="A234" s="390"/>
      <c r="B234" s="394"/>
      <c r="C234" s="395"/>
      <c r="D234" s="395"/>
      <c r="E234" s="396" t="s">
        <v>1260</v>
      </c>
      <c r="F234" s="398"/>
      <c r="G234" s="398"/>
      <c r="H234" s="398"/>
      <c r="I234" s="398"/>
      <c r="J234" s="398">
        <f t="shared" si="5"/>
        <v>0</v>
      </c>
    </row>
    <row r="235" spans="1:10" ht="15">
      <c r="A235" s="390"/>
      <c r="B235" s="394"/>
      <c r="C235" s="395"/>
      <c r="D235" s="395">
        <v>4212</v>
      </c>
      <c r="E235" s="401" t="s">
        <v>1263</v>
      </c>
      <c r="F235" s="402">
        <v>7000</v>
      </c>
      <c r="G235" s="402">
        <v>12000</v>
      </c>
      <c r="H235" s="402">
        <v>14000</v>
      </c>
      <c r="I235" s="402">
        <v>14000</v>
      </c>
      <c r="J235" s="398">
        <f t="shared" si="5"/>
        <v>14000</v>
      </c>
    </row>
    <row r="236" spans="1:10" ht="21">
      <c r="A236" s="390"/>
      <c r="B236" s="394"/>
      <c r="C236" s="395"/>
      <c r="D236" s="395">
        <v>4511</v>
      </c>
      <c r="E236" s="404" t="s">
        <v>1343</v>
      </c>
      <c r="F236" s="400">
        <v>3000</v>
      </c>
      <c r="G236" s="400">
        <v>5000</v>
      </c>
      <c r="H236" s="400">
        <v>8650</v>
      </c>
      <c r="I236" s="400">
        <v>8650</v>
      </c>
      <c r="J236" s="398">
        <f>I236</f>
        <v>8650</v>
      </c>
    </row>
    <row r="237" spans="1:10" ht="15">
      <c r="A237" s="390"/>
      <c r="B237" s="394"/>
      <c r="C237" s="395"/>
      <c r="D237" s="395">
        <v>5112</v>
      </c>
      <c r="E237" s="404" t="s">
        <v>1304</v>
      </c>
      <c r="F237" s="406">
        <v>0</v>
      </c>
      <c r="G237" s="406">
        <v>0</v>
      </c>
      <c r="H237" s="406">
        <v>0</v>
      </c>
      <c r="I237" s="406">
        <v>0</v>
      </c>
      <c r="J237" s="398">
        <f>I237</f>
        <v>0</v>
      </c>
    </row>
    <row r="238" spans="1:10" ht="21">
      <c r="A238" s="390"/>
      <c r="B238" s="394"/>
      <c r="C238" s="395"/>
      <c r="D238" s="395">
        <v>5113</v>
      </c>
      <c r="E238" s="404" t="s">
        <v>1279</v>
      </c>
      <c r="F238" s="398">
        <v>15000</v>
      </c>
      <c r="G238" s="398">
        <v>90000</v>
      </c>
      <c r="H238" s="398">
        <v>90000</v>
      </c>
      <c r="I238" s="398">
        <v>90000</v>
      </c>
      <c r="J238" s="398">
        <f t="shared" si="5"/>
        <v>90000</v>
      </c>
    </row>
    <row r="239" spans="1:10" ht="15">
      <c r="A239" s="390"/>
      <c r="B239" s="394"/>
      <c r="C239" s="395"/>
      <c r="D239" s="395">
        <v>5129</v>
      </c>
      <c r="E239" s="404" t="s">
        <v>1282</v>
      </c>
      <c r="F239" s="398">
        <v>5500</v>
      </c>
      <c r="G239" s="398">
        <v>5500</v>
      </c>
      <c r="H239" s="398">
        <v>5500</v>
      </c>
      <c r="I239" s="398">
        <v>5500</v>
      </c>
      <c r="J239" s="398">
        <f t="shared" si="5"/>
        <v>5500</v>
      </c>
    </row>
    <row r="240" spans="1:10" ht="15">
      <c r="A240" s="390"/>
      <c r="B240" s="394"/>
      <c r="C240" s="395"/>
      <c r="D240" s="395">
        <v>5134</v>
      </c>
      <c r="E240" s="404" t="s">
        <v>1283</v>
      </c>
      <c r="F240" s="406">
        <v>5000</v>
      </c>
      <c r="G240" s="406">
        <v>5000</v>
      </c>
      <c r="H240" s="406">
        <v>5000</v>
      </c>
      <c r="I240" s="406">
        <v>5000</v>
      </c>
      <c r="J240" s="398">
        <f t="shared" si="5"/>
        <v>5000</v>
      </c>
    </row>
    <row r="241" spans="1:10" ht="48">
      <c r="A241" s="390">
        <v>2650</v>
      </c>
      <c r="B241" s="385" t="s">
        <v>150</v>
      </c>
      <c r="C241" s="386">
        <v>5</v>
      </c>
      <c r="D241" s="386">
        <v>0</v>
      </c>
      <c r="E241" s="410" t="s">
        <v>1363</v>
      </c>
      <c r="F241" s="392"/>
      <c r="G241" s="392"/>
      <c r="H241" s="392"/>
      <c r="I241" s="392"/>
      <c r="J241" s="398">
        <f t="shared" si="5"/>
        <v>0</v>
      </c>
    </row>
    <row r="242" spans="1:10" ht="33" customHeight="1">
      <c r="A242" s="390">
        <v>2651</v>
      </c>
      <c r="B242" s="394" t="s">
        <v>150</v>
      </c>
      <c r="C242" s="395">
        <v>5</v>
      </c>
      <c r="D242" s="395">
        <v>1</v>
      </c>
      <c r="E242" s="408" t="s">
        <v>1364</v>
      </c>
      <c r="F242" s="398"/>
      <c r="G242" s="398"/>
      <c r="H242" s="398"/>
      <c r="I242" s="398"/>
      <c r="J242" s="398">
        <f t="shared" si="5"/>
        <v>0</v>
      </c>
    </row>
    <row r="243" spans="1:10" ht="36" hidden="1">
      <c r="A243" s="390"/>
      <c r="B243" s="394"/>
      <c r="C243" s="395"/>
      <c r="D243" s="395"/>
      <c r="E243" s="408" t="s">
        <v>1260</v>
      </c>
      <c r="F243" s="398"/>
      <c r="G243" s="398"/>
      <c r="H243" s="398"/>
      <c r="I243" s="398"/>
      <c r="J243" s="398">
        <f t="shared" si="5"/>
        <v>0</v>
      </c>
    </row>
    <row r="244" spans="1:10" ht="15" hidden="1">
      <c r="A244" s="390"/>
      <c r="B244" s="394"/>
      <c r="C244" s="395"/>
      <c r="D244" s="395"/>
      <c r="E244" s="408" t="s">
        <v>124</v>
      </c>
      <c r="F244" s="398"/>
      <c r="G244" s="398"/>
      <c r="H244" s="398"/>
      <c r="I244" s="398"/>
      <c r="J244" s="398">
        <f t="shared" si="5"/>
        <v>0</v>
      </c>
    </row>
    <row r="245" spans="1:10" ht="36">
      <c r="A245" s="390">
        <v>2660</v>
      </c>
      <c r="B245" s="385" t="s">
        <v>150</v>
      </c>
      <c r="C245" s="386">
        <v>6</v>
      </c>
      <c r="D245" s="386">
        <v>0</v>
      </c>
      <c r="E245" s="410" t="s">
        <v>1365</v>
      </c>
      <c r="F245" s="412">
        <f>F246</f>
        <v>2300</v>
      </c>
      <c r="G245" s="412">
        <f>G246</f>
        <v>2300</v>
      </c>
      <c r="H245" s="412">
        <f>H246</f>
        <v>2300</v>
      </c>
      <c r="I245" s="412">
        <f>I246</f>
        <v>2300</v>
      </c>
      <c r="J245" s="412">
        <f>J246</f>
        <v>2300</v>
      </c>
    </row>
    <row r="246" spans="1:10" ht="30.75" customHeight="1">
      <c r="A246" s="390">
        <v>2661</v>
      </c>
      <c r="B246" s="394" t="s">
        <v>150</v>
      </c>
      <c r="C246" s="395">
        <v>6</v>
      </c>
      <c r="D246" s="395">
        <v>1</v>
      </c>
      <c r="E246" s="396" t="s">
        <v>1366</v>
      </c>
      <c r="F246" s="398">
        <f>SUM(F249:F251)</f>
        <v>2300</v>
      </c>
      <c r="G246" s="398">
        <f>SUM(G248:G251)</f>
        <v>2300</v>
      </c>
      <c r="H246" s="398">
        <f>SUM(H248:H251)</f>
        <v>2300</v>
      </c>
      <c r="I246" s="398">
        <f>SUM(I248:I251)</f>
        <v>2300</v>
      </c>
      <c r="J246" s="398">
        <f>SUM(J248:J251)</f>
        <v>2300</v>
      </c>
    </row>
    <row r="247" spans="1:10" ht="31.5" hidden="1">
      <c r="A247" s="390"/>
      <c r="B247" s="394"/>
      <c r="C247" s="395"/>
      <c r="D247" s="395"/>
      <c r="E247" s="396" t="s">
        <v>1260</v>
      </c>
      <c r="F247" s="398"/>
      <c r="G247" s="398"/>
      <c r="H247" s="398"/>
      <c r="I247" s="398"/>
      <c r="J247" s="398">
        <f t="shared" si="5"/>
        <v>0</v>
      </c>
    </row>
    <row r="248" spans="1:10" ht="2.25" customHeight="1" hidden="1">
      <c r="A248" s="390"/>
      <c r="B248" s="394"/>
      <c r="C248" s="395"/>
      <c r="D248" s="395">
        <v>5112</v>
      </c>
      <c r="E248" s="404" t="s">
        <v>1304</v>
      </c>
      <c r="F248" s="398">
        <v>0</v>
      </c>
      <c r="G248" s="398">
        <v>0</v>
      </c>
      <c r="H248" s="398">
        <v>0</v>
      </c>
      <c r="I248" s="398">
        <v>0</v>
      </c>
      <c r="J248" s="398">
        <f t="shared" si="5"/>
        <v>0</v>
      </c>
    </row>
    <row r="249" spans="1:10" ht="21">
      <c r="A249" s="390"/>
      <c r="B249" s="394"/>
      <c r="C249" s="395"/>
      <c r="D249" s="395">
        <v>5113</v>
      </c>
      <c r="E249" s="404" t="s">
        <v>1279</v>
      </c>
      <c r="F249" s="406">
        <v>1000</v>
      </c>
      <c r="G249" s="406">
        <v>1000</v>
      </c>
      <c r="H249" s="406">
        <v>1000</v>
      </c>
      <c r="I249" s="406">
        <v>1000</v>
      </c>
      <c r="J249" s="398">
        <f t="shared" si="5"/>
        <v>1000</v>
      </c>
    </row>
    <row r="250" spans="1:10" ht="15">
      <c r="A250" s="390"/>
      <c r="B250" s="394"/>
      <c r="C250" s="395"/>
      <c r="D250" s="395">
        <v>5129</v>
      </c>
      <c r="E250" s="404" t="s">
        <v>1282</v>
      </c>
      <c r="F250" s="406">
        <v>1000</v>
      </c>
      <c r="G250" s="406">
        <v>1000</v>
      </c>
      <c r="H250" s="406">
        <v>1000</v>
      </c>
      <c r="I250" s="406">
        <v>1000</v>
      </c>
      <c r="J250" s="398">
        <f t="shared" si="5"/>
        <v>1000</v>
      </c>
    </row>
    <row r="251" spans="1:10" ht="15">
      <c r="A251" s="390"/>
      <c r="B251" s="394"/>
      <c r="C251" s="395"/>
      <c r="D251" s="395">
        <v>5134</v>
      </c>
      <c r="E251" s="404" t="s">
        <v>1283</v>
      </c>
      <c r="F251" s="406">
        <v>300</v>
      </c>
      <c r="G251" s="406">
        <v>300</v>
      </c>
      <c r="H251" s="406">
        <v>300</v>
      </c>
      <c r="I251" s="406">
        <v>300</v>
      </c>
      <c r="J251" s="398">
        <f t="shared" si="5"/>
        <v>300</v>
      </c>
    </row>
    <row r="252" spans="1:10" ht="38.25">
      <c r="A252" s="390">
        <v>2700</v>
      </c>
      <c r="B252" s="394" t="s">
        <v>151</v>
      </c>
      <c r="C252" s="395">
        <v>0</v>
      </c>
      <c r="D252" s="395">
        <v>0</v>
      </c>
      <c r="E252" s="432" t="s">
        <v>1367</v>
      </c>
      <c r="F252" s="433">
        <f aca="true" t="shared" si="7" ref="F252:I254">F253</f>
        <v>0</v>
      </c>
      <c r="G252" s="433">
        <f t="shared" si="7"/>
        <v>0</v>
      </c>
      <c r="H252" s="433">
        <f t="shared" si="7"/>
        <v>0</v>
      </c>
      <c r="I252" s="433">
        <f t="shared" si="7"/>
        <v>0</v>
      </c>
      <c r="J252" s="434">
        <f t="shared" si="5"/>
        <v>0</v>
      </c>
    </row>
    <row r="253" spans="1:10" ht="15">
      <c r="A253" s="390"/>
      <c r="B253" s="394" t="s">
        <v>151</v>
      </c>
      <c r="C253" s="395">
        <v>6</v>
      </c>
      <c r="D253" s="395">
        <v>0</v>
      </c>
      <c r="E253" s="435" t="s">
        <v>1368</v>
      </c>
      <c r="F253" s="424">
        <f t="shared" si="7"/>
        <v>0</v>
      </c>
      <c r="G253" s="424">
        <f t="shared" si="7"/>
        <v>0</v>
      </c>
      <c r="H253" s="424">
        <f t="shared" si="7"/>
        <v>0</v>
      </c>
      <c r="I253" s="424">
        <f t="shared" si="7"/>
        <v>0</v>
      </c>
      <c r="J253" s="436">
        <f aca="true" t="shared" si="8" ref="J253:J261">I253</f>
        <v>0</v>
      </c>
    </row>
    <row r="254" spans="1:10" ht="15">
      <c r="A254" s="390"/>
      <c r="B254" s="394" t="s">
        <v>151</v>
      </c>
      <c r="C254" s="395">
        <v>6</v>
      </c>
      <c r="D254" s="395">
        <v>2</v>
      </c>
      <c r="E254" s="435" t="s">
        <v>1368</v>
      </c>
      <c r="F254" s="424">
        <f t="shared" si="7"/>
        <v>0</v>
      </c>
      <c r="G254" s="424">
        <f t="shared" si="7"/>
        <v>0</v>
      </c>
      <c r="H254" s="424">
        <f t="shared" si="7"/>
        <v>0</v>
      </c>
      <c r="I254" s="424">
        <f>I255+I256</f>
        <v>0</v>
      </c>
      <c r="J254" s="436">
        <f t="shared" si="8"/>
        <v>0</v>
      </c>
    </row>
    <row r="255" spans="1:10" ht="21">
      <c r="A255" s="390"/>
      <c r="B255" s="394"/>
      <c r="C255" s="395"/>
      <c r="D255" s="395">
        <v>4622</v>
      </c>
      <c r="E255" s="404" t="s">
        <v>870</v>
      </c>
      <c r="F255" s="424">
        <v>0</v>
      </c>
      <c r="G255" s="424">
        <v>0</v>
      </c>
      <c r="H255" s="424">
        <v>0</v>
      </c>
      <c r="I255" s="424">
        <v>0</v>
      </c>
      <c r="J255" s="436">
        <f t="shared" si="8"/>
        <v>0</v>
      </c>
    </row>
    <row r="256" spans="1:10" ht="21">
      <c r="A256" s="390"/>
      <c r="B256" s="394"/>
      <c r="C256" s="395"/>
      <c r="D256" s="395">
        <v>5511</v>
      </c>
      <c r="E256" s="404" t="s">
        <v>1030</v>
      </c>
      <c r="F256" s="424">
        <v>0</v>
      </c>
      <c r="G256" s="424">
        <v>0</v>
      </c>
      <c r="H256" s="424">
        <v>0</v>
      </c>
      <c r="I256" s="424">
        <v>0</v>
      </c>
      <c r="J256" s="436">
        <f t="shared" si="8"/>
        <v>0</v>
      </c>
    </row>
    <row r="257" spans="1:252" ht="45">
      <c r="A257" s="384">
        <v>2800</v>
      </c>
      <c r="B257" s="385" t="s">
        <v>152</v>
      </c>
      <c r="C257" s="386">
        <v>0</v>
      </c>
      <c r="D257" s="386">
        <v>0</v>
      </c>
      <c r="E257" s="415" t="s">
        <v>1369</v>
      </c>
      <c r="F257" s="388">
        <f>F258+F267+F292++F303+F307</f>
        <v>51900</v>
      </c>
      <c r="G257" s="388">
        <f>G258+G267+G292++G303+G307</f>
        <v>82500</v>
      </c>
      <c r="H257" s="388">
        <f>H258+H267+H292++H303+H307</f>
        <v>87154</v>
      </c>
      <c r="I257" s="388">
        <f>I258+I267+I292++I303+I307</f>
        <v>87154</v>
      </c>
      <c r="J257" s="388">
        <f>J258+J267+J292++J303+J307</f>
        <v>87154</v>
      </c>
      <c r="K257" s="389"/>
      <c r="L257" s="389"/>
      <c r="M257" s="389"/>
      <c r="N257" s="389"/>
      <c r="O257" s="389"/>
      <c r="P257" s="389"/>
      <c r="Q257" s="389"/>
      <c r="R257" s="389"/>
      <c r="S257" s="389"/>
      <c r="T257" s="389"/>
      <c r="U257" s="389"/>
      <c r="V257" s="389"/>
      <c r="W257" s="389"/>
      <c r="X257" s="389"/>
      <c r="Y257" s="389"/>
      <c r="Z257" s="389"/>
      <c r="AA257" s="389"/>
      <c r="AB257" s="389"/>
      <c r="AC257" s="389"/>
      <c r="AD257" s="389"/>
      <c r="AE257" s="389"/>
      <c r="AF257" s="389"/>
      <c r="AG257" s="389"/>
      <c r="AH257" s="389"/>
      <c r="AI257" s="389"/>
      <c r="AJ257" s="389"/>
      <c r="AK257" s="389"/>
      <c r="AL257" s="389"/>
      <c r="AM257" s="389"/>
      <c r="AN257" s="389"/>
      <c r="AO257" s="389"/>
      <c r="AP257" s="389"/>
      <c r="AQ257" s="389"/>
      <c r="AR257" s="389"/>
      <c r="AS257" s="389"/>
      <c r="AT257" s="389"/>
      <c r="AU257" s="389"/>
      <c r="AV257" s="389"/>
      <c r="AW257" s="389"/>
      <c r="AX257" s="389"/>
      <c r="AY257" s="389"/>
      <c r="AZ257" s="389"/>
      <c r="BA257" s="389"/>
      <c r="BB257" s="389"/>
      <c r="BC257" s="389"/>
      <c r="BD257" s="389"/>
      <c r="BE257" s="389"/>
      <c r="BF257" s="389"/>
      <c r="BG257" s="389"/>
      <c r="BH257" s="389"/>
      <c r="BI257" s="389"/>
      <c r="BJ257" s="389"/>
      <c r="BK257" s="389"/>
      <c r="BL257" s="389"/>
      <c r="BM257" s="389"/>
      <c r="BN257" s="389"/>
      <c r="BO257" s="389"/>
      <c r="BP257" s="389"/>
      <c r="BQ257" s="389"/>
      <c r="BR257" s="389"/>
      <c r="BS257" s="389"/>
      <c r="BT257" s="389"/>
      <c r="BU257" s="389"/>
      <c r="BV257" s="389"/>
      <c r="BW257" s="389"/>
      <c r="BX257" s="389"/>
      <c r="BY257" s="389"/>
      <c r="BZ257" s="389"/>
      <c r="CA257" s="389"/>
      <c r="CB257" s="389"/>
      <c r="CC257" s="389"/>
      <c r="CD257" s="389"/>
      <c r="CE257" s="389"/>
      <c r="CF257" s="389"/>
      <c r="CG257" s="389"/>
      <c r="CH257" s="389"/>
      <c r="CI257" s="389"/>
      <c r="CJ257" s="389"/>
      <c r="CK257" s="389"/>
      <c r="CL257" s="389"/>
      <c r="CM257" s="389"/>
      <c r="CN257" s="389"/>
      <c r="CO257" s="389"/>
      <c r="CP257" s="389"/>
      <c r="CQ257" s="389"/>
      <c r="CR257" s="389"/>
      <c r="CS257" s="389"/>
      <c r="CT257" s="389"/>
      <c r="CU257" s="389"/>
      <c r="CV257" s="389"/>
      <c r="CW257" s="389"/>
      <c r="CX257" s="389"/>
      <c r="CY257" s="389"/>
      <c r="CZ257" s="389"/>
      <c r="DA257" s="389"/>
      <c r="DB257" s="389"/>
      <c r="DC257" s="389"/>
      <c r="DD257" s="389"/>
      <c r="DE257" s="389"/>
      <c r="DF257" s="389"/>
      <c r="DG257" s="389"/>
      <c r="DH257" s="389"/>
      <c r="DI257" s="389"/>
      <c r="DJ257" s="389"/>
      <c r="DK257" s="389"/>
      <c r="DL257" s="389"/>
      <c r="DM257" s="389"/>
      <c r="DN257" s="389"/>
      <c r="DO257" s="389"/>
      <c r="DP257" s="389"/>
      <c r="DQ257" s="389"/>
      <c r="DR257" s="389"/>
      <c r="DS257" s="389"/>
      <c r="DT257" s="389"/>
      <c r="DU257" s="389"/>
      <c r="DV257" s="389"/>
      <c r="DW257" s="389"/>
      <c r="DX257" s="389"/>
      <c r="DY257" s="389"/>
      <c r="DZ257" s="389"/>
      <c r="EA257" s="389"/>
      <c r="EB257" s="389"/>
      <c r="EC257" s="389"/>
      <c r="ED257" s="389"/>
      <c r="EE257" s="389"/>
      <c r="EF257" s="389"/>
      <c r="EG257" s="389"/>
      <c r="EH257" s="389"/>
      <c r="EI257" s="389"/>
      <c r="EJ257" s="389"/>
      <c r="EK257" s="389"/>
      <c r="EL257" s="389"/>
      <c r="EM257" s="389"/>
      <c r="EN257" s="389"/>
      <c r="EO257" s="389"/>
      <c r="EP257" s="389"/>
      <c r="EQ257" s="389"/>
      <c r="ER257" s="389"/>
      <c r="ES257" s="389"/>
      <c r="ET257" s="389"/>
      <c r="EU257" s="389"/>
      <c r="EV257" s="389"/>
      <c r="EW257" s="389"/>
      <c r="EX257" s="389"/>
      <c r="EY257" s="389"/>
      <c r="EZ257" s="389"/>
      <c r="FA257" s="389"/>
      <c r="FB257" s="389"/>
      <c r="FC257" s="389"/>
      <c r="FD257" s="389"/>
      <c r="FE257" s="389"/>
      <c r="FF257" s="389"/>
      <c r="FG257" s="389"/>
      <c r="FH257" s="389"/>
      <c r="FI257" s="389"/>
      <c r="FJ257" s="389"/>
      <c r="FK257" s="389"/>
      <c r="FL257" s="389"/>
      <c r="FM257" s="389"/>
      <c r="FN257" s="389"/>
      <c r="FO257" s="389"/>
      <c r="FP257" s="389"/>
      <c r="FQ257" s="389"/>
      <c r="FR257" s="389"/>
      <c r="FS257" s="389"/>
      <c r="FT257" s="389"/>
      <c r="FU257" s="389"/>
      <c r="FV257" s="389"/>
      <c r="FW257" s="389"/>
      <c r="FX257" s="389"/>
      <c r="FY257" s="389"/>
      <c r="FZ257" s="389"/>
      <c r="GA257" s="389"/>
      <c r="GB257" s="389"/>
      <c r="GC257" s="389"/>
      <c r="GD257" s="389"/>
      <c r="GE257" s="389"/>
      <c r="GF257" s="389"/>
      <c r="GG257" s="389"/>
      <c r="GH257" s="389"/>
      <c r="GI257" s="389"/>
      <c r="GJ257" s="389"/>
      <c r="GK257" s="389"/>
      <c r="GL257" s="389"/>
      <c r="GM257" s="389"/>
      <c r="GN257" s="389"/>
      <c r="GO257" s="389"/>
      <c r="GP257" s="389"/>
      <c r="GQ257" s="389"/>
      <c r="GR257" s="389"/>
      <c r="GS257" s="389"/>
      <c r="GT257" s="389"/>
      <c r="GU257" s="389"/>
      <c r="GV257" s="389"/>
      <c r="GW257" s="389"/>
      <c r="GX257" s="389"/>
      <c r="GY257" s="389"/>
      <c r="GZ257" s="389"/>
      <c r="HA257" s="389"/>
      <c r="HB257" s="389"/>
      <c r="HC257" s="389"/>
      <c r="HD257" s="389"/>
      <c r="HE257" s="389"/>
      <c r="HF257" s="389"/>
      <c r="HG257" s="389"/>
      <c r="HH257" s="389"/>
      <c r="HI257" s="389"/>
      <c r="HJ257" s="389"/>
      <c r="HK257" s="389"/>
      <c r="HL257" s="389"/>
      <c r="HM257" s="389"/>
      <c r="HN257" s="389"/>
      <c r="HO257" s="389"/>
      <c r="HP257" s="389"/>
      <c r="HQ257" s="389"/>
      <c r="HR257" s="389"/>
      <c r="HS257" s="389"/>
      <c r="HT257" s="389"/>
      <c r="HU257" s="389"/>
      <c r="HV257" s="389"/>
      <c r="HW257" s="389"/>
      <c r="HX257" s="389"/>
      <c r="HY257" s="389"/>
      <c r="HZ257" s="389"/>
      <c r="IA257" s="389"/>
      <c r="IB257" s="389"/>
      <c r="IC257" s="389"/>
      <c r="ID257" s="389"/>
      <c r="IE257" s="389"/>
      <c r="IF257" s="389"/>
      <c r="IG257" s="389"/>
      <c r="IH257" s="389"/>
      <c r="II257" s="389"/>
      <c r="IJ257" s="389"/>
      <c r="IK257" s="389"/>
      <c r="IL257" s="389"/>
      <c r="IM257" s="389"/>
      <c r="IN257" s="389"/>
      <c r="IO257" s="389"/>
      <c r="IP257" s="389"/>
      <c r="IQ257" s="389"/>
      <c r="IR257" s="389"/>
    </row>
    <row r="258" spans="1:10" ht="24">
      <c r="A258" s="390">
        <v>2810</v>
      </c>
      <c r="B258" s="394" t="s">
        <v>152</v>
      </c>
      <c r="C258" s="395">
        <v>1</v>
      </c>
      <c r="D258" s="395">
        <v>0</v>
      </c>
      <c r="E258" s="410" t="s">
        <v>1370</v>
      </c>
      <c r="F258" s="392">
        <f>F259</f>
        <v>5000</v>
      </c>
      <c r="G258" s="392">
        <f>G259</f>
        <v>5000</v>
      </c>
      <c r="H258" s="392">
        <f>H259</f>
        <v>5000</v>
      </c>
      <c r="I258" s="392">
        <f>I259</f>
        <v>5000</v>
      </c>
      <c r="J258" s="388">
        <f t="shared" si="8"/>
        <v>5000</v>
      </c>
    </row>
    <row r="259" spans="1:10" ht="15">
      <c r="A259" s="390">
        <v>2811</v>
      </c>
      <c r="B259" s="394" t="s">
        <v>152</v>
      </c>
      <c r="C259" s="395">
        <v>1</v>
      </c>
      <c r="D259" s="395">
        <v>1</v>
      </c>
      <c r="E259" s="396" t="s">
        <v>1371</v>
      </c>
      <c r="F259" s="398">
        <f>F260+F261+F262+F264+F265+F263+F266</f>
        <v>5000</v>
      </c>
      <c r="G259" s="398">
        <f>G260+G261+G262+G264+G265+G263+G266</f>
        <v>5000</v>
      </c>
      <c r="H259" s="398">
        <f>H260+H261+H262+H264+H265+H263+H266</f>
        <v>5000</v>
      </c>
      <c r="I259" s="398">
        <f>I260+I261+I262+I264+I265+I263+I266</f>
        <v>5000</v>
      </c>
      <c r="J259" s="398">
        <f t="shared" si="8"/>
        <v>5000</v>
      </c>
    </row>
    <row r="260" spans="1:10" ht="31.5">
      <c r="A260" s="390"/>
      <c r="B260" s="394"/>
      <c r="C260" s="395"/>
      <c r="D260" s="395"/>
      <c r="E260" s="396" t="s">
        <v>1260</v>
      </c>
      <c r="F260" s="398"/>
      <c r="G260" s="398"/>
      <c r="H260" s="398"/>
      <c r="I260" s="398"/>
      <c r="J260" s="398"/>
    </row>
    <row r="261" spans="1:10" ht="15">
      <c r="A261" s="390"/>
      <c r="B261" s="394"/>
      <c r="C261" s="395"/>
      <c r="D261" s="395">
        <v>4239</v>
      </c>
      <c r="E261" s="399" t="s">
        <v>1270</v>
      </c>
      <c r="F261" s="398">
        <v>0</v>
      </c>
      <c r="G261" s="398">
        <v>0</v>
      </c>
      <c r="H261" s="398">
        <v>0</v>
      </c>
      <c r="I261" s="398">
        <v>0</v>
      </c>
      <c r="J261" s="398">
        <f t="shared" si="8"/>
        <v>0</v>
      </c>
    </row>
    <row r="262" spans="1:10" ht="15">
      <c r="A262" s="390"/>
      <c r="B262" s="394"/>
      <c r="C262" s="395"/>
      <c r="D262" s="395">
        <v>5112</v>
      </c>
      <c r="E262" s="404" t="s">
        <v>1304</v>
      </c>
      <c r="F262" s="406">
        <v>0</v>
      </c>
      <c r="G262" s="406">
        <v>0</v>
      </c>
      <c r="H262" s="406">
        <v>0</v>
      </c>
      <c r="I262" s="406">
        <v>0</v>
      </c>
      <c r="J262" s="398">
        <f>I262</f>
        <v>0</v>
      </c>
    </row>
    <row r="263" spans="1:10" ht="21">
      <c r="A263" s="390"/>
      <c r="B263" s="394"/>
      <c r="C263" s="395"/>
      <c r="D263" s="395">
        <v>5113</v>
      </c>
      <c r="E263" s="404" t="s">
        <v>1279</v>
      </c>
      <c r="F263" s="398">
        <v>0</v>
      </c>
      <c r="G263" s="398">
        <v>0</v>
      </c>
      <c r="H263" s="398">
        <v>0</v>
      </c>
      <c r="I263" s="398">
        <v>0</v>
      </c>
      <c r="J263" s="398">
        <f>I263</f>
        <v>0</v>
      </c>
    </row>
    <row r="264" spans="1:10" ht="15">
      <c r="A264" s="390"/>
      <c r="B264" s="394"/>
      <c r="C264" s="395"/>
      <c r="D264" s="395">
        <v>5129</v>
      </c>
      <c r="E264" s="404" t="s">
        <v>1282</v>
      </c>
      <c r="F264" s="406">
        <v>0</v>
      </c>
      <c r="G264" s="406">
        <v>0</v>
      </c>
      <c r="H264" s="406">
        <v>0</v>
      </c>
      <c r="I264" s="406">
        <v>0</v>
      </c>
      <c r="J264" s="398">
        <f>I264</f>
        <v>0</v>
      </c>
    </row>
    <row r="265" spans="1:10" ht="15">
      <c r="A265" s="390"/>
      <c r="B265" s="394"/>
      <c r="C265" s="395"/>
      <c r="D265" s="395">
        <v>5134</v>
      </c>
      <c r="E265" s="404" t="s">
        <v>1283</v>
      </c>
      <c r="F265" s="406">
        <v>5000</v>
      </c>
      <c r="G265" s="406">
        <v>5000</v>
      </c>
      <c r="H265" s="406">
        <v>5000</v>
      </c>
      <c r="I265" s="406">
        <v>5000</v>
      </c>
      <c r="J265" s="398">
        <f>I265</f>
        <v>5000</v>
      </c>
    </row>
    <row r="266" spans="1:10" ht="21">
      <c r="A266" s="390"/>
      <c r="B266" s="394"/>
      <c r="C266" s="395"/>
      <c r="D266" s="395">
        <v>5511</v>
      </c>
      <c r="E266" s="404" t="s">
        <v>1030</v>
      </c>
      <c r="F266" s="406">
        <v>0</v>
      </c>
      <c r="G266" s="406">
        <v>0</v>
      </c>
      <c r="H266" s="406">
        <v>0</v>
      </c>
      <c r="I266" s="406">
        <v>0</v>
      </c>
      <c r="J266" s="398">
        <f>I266</f>
        <v>0</v>
      </c>
    </row>
    <row r="267" spans="1:10" ht="24">
      <c r="A267" s="390">
        <v>2820</v>
      </c>
      <c r="B267" s="385" t="s">
        <v>152</v>
      </c>
      <c r="C267" s="386">
        <v>2</v>
      </c>
      <c r="D267" s="386">
        <v>0</v>
      </c>
      <c r="E267" s="410" t="s">
        <v>1372</v>
      </c>
      <c r="F267" s="392">
        <f>F268+F273+F276+F282</f>
        <v>46000</v>
      </c>
      <c r="G267" s="392">
        <f>G268+G273+G276+G282</f>
        <v>76600</v>
      </c>
      <c r="H267" s="392">
        <f>H268+H273+H276+H282</f>
        <v>81254</v>
      </c>
      <c r="I267" s="392">
        <f>I268+I273+I276+I282</f>
        <v>81254</v>
      </c>
      <c r="J267" s="412">
        <f aca="true" t="shared" si="9" ref="J267:J347">I267</f>
        <v>81254</v>
      </c>
    </row>
    <row r="268" spans="1:10" ht="15">
      <c r="A268" s="390">
        <v>2821</v>
      </c>
      <c r="B268" s="394" t="s">
        <v>152</v>
      </c>
      <c r="C268" s="395">
        <v>2</v>
      </c>
      <c r="D268" s="395">
        <v>1</v>
      </c>
      <c r="E268" s="408" t="s">
        <v>1373</v>
      </c>
      <c r="F268" s="397">
        <f>F270+F272</f>
        <v>0</v>
      </c>
      <c r="G268" s="397">
        <f>G270+G272</f>
        <v>0</v>
      </c>
      <c r="H268" s="397">
        <f>H270+H272</f>
        <v>0</v>
      </c>
      <c r="I268" s="397">
        <f>I270+I272</f>
        <v>0</v>
      </c>
      <c r="J268" s="398">
        <f t="shared" si="9"/>
        <v>0</v>
      </c>
    </row>
    <row r="269" spans="1:10" ht="15" customHeight="1">
      <c r="A269" s="390"/>
      <c r="B269" s="394"/>
      <c r="C269" s="395"/>
      <c r="D269" s="395"/>
      <c r="E269" s="396" t="s">
        <v>1260</v>
      </c>
      <c r="F269" s="398"/>
      <c r="G269" s="398"/>
      <c r="H269" s="398"/>
      <c r="I269" s="398"/>
      <c r="J269" s="398"/>
    </row>
    <row r="270" spans="1:10" ht="24">
      <c r="A270" s="390"/>
      <c r="B270" s="394"/>
      <c r="C270" s="395"/>
      <c r="D270" s="395">
        <v>5113</v>
      </c>
      <c r="E270" s="426" t="s">
        <v>1279</v>
      </c>
      <c r="F270" s="398">
        <v>0</v>
      </c>
      <c r="G270" s="398">
        <v>0</v>
      </c>
      <c r="H270" s="398">
        <v>0</v>
      </c>
      <c r="I270" s="398">
        <v>0</v>
      </c>
      <c r="J270" s="398">
        <f>I270</f>
        <v>0</v>
      </c>
    </row>
    <row r="271" spans="1:10" ht="15">
      <c r="A271" s="390"/>
      <c r="B271" s="394"/>
      <c r="C271" s="395"/>
      <c r="D271" s="395">
        <v>5132</v>
      </c>
      <c r="E271" s="437" t="s">
        <v>930</v>
      </c>
      <c r="F271" s="398">
        <v>0</v>
      </c>
      <c r="G271" s="398">
        <v>0</v>
      </c>
      <c r="H271" s="398">
        <v>0</v>
      </c>
      <c r="I271" s="398">
        <v>0</v>
      </c>
      <c r="J271" s="398">
        <f>I271</f>
        <v>0</v>
      </c>
    </row>
    <row r="272" spans="1:10" ht="15">
      <c r="A272" s="390"/>
      <c r="B272" s="394"/>
      <c r="C272" s="395"/>
      <c r="D272" s="395">
        <v>5134</v>
      </c>
      <c r="E272" s="426" t="s">
        <v>1283</v>
      </c>
      <c r="F272" s="398">
        <v>0</v>
      </c>
      <c r="G272" s="398">
        <v>0</v>
      </c>
      <c r="H272" s="398">
        <v>0</v>
      </c>
      <c r="I272" s="398">
        <v>0</v>
      </c>
      <c r="J272" s="398">
        <f>I272</f>
        <v>0</v>
      </c>
    </row>
    <row r="273" spans="1:10" ht="15">
      <c r="A273" s="390">
        <v>2822</v>
      </c>
      <c r="B273" s="394" t="s">
        <v>152</v>
      </c>
      <c r="C273" s="395">
        <v>2</v>
      </c>
      <c r="D273" s="395">
        <v>2</v>
      </c>
      <c r="E273" s="408" t="s">
        <v>1374</v>
      </c>
      <c r="F273" s="392">
        <f>F275</f>
        <v>0</v>
      </c>
      <c r="G273" s="392">
        <f>G275</f>
        <v>0</v>
      </c>
      <c r="H273" s="392">
        <f>H275</f>
        <v>0</v>
      </c>
      <c r="I273" s="392">
        <f>I275</f>
        <v>0</v>
      </c>
      <c r="J273" s="398">
        <f t="shared" si="9"/>
        <v>0</v>
      </c>
    </row>
    <row r="274" spans="1:10" ht="36" hidden="1">
      <c r="A274" s="390"/>
      <c r="B274" s="394"/>
      <c r="C274" s="395"/>
      <c r="D274" s="395"/>
      <c r="E274" s="408" t="s">
        <v>1260</v>
      </c>
      <c r="F274" s="398"/>
      <c r="G274" s="398"/>
      <c r="H274" s="398"/>
      <c r="I274" s="398"/>
      <c r="J274" s="398">
        <f t="shared" si="9"/>
        <v>0</v>
      </c>
    </row>
    <row r="275" spans="1:10" ht="15" hidden="1">
      <c r="A275" s="390"/>
      <c r="B275" s="394"/>
      <c r="C275" s="395"/>
      <c r="D275" s="395"/>
      <c r="E275" s="408"/>
      <c r="F275" s="398">
        <v>0</v>
      </c>
      <c r="G275" s="398">
        <v>0</v>
      </c>
      <c r="H275" s="398">
        <v>0</v>
      </c>
      <c r="I275" s="398">
        <v>0</v>
      </c>
      <c r="J275" s="398">
        <f>I275</f>
        <v>0</v>
      </c>
    </row>
    <row r="276" spans="1:10" ht="21.75" customHeight="1">
      <c r="A276" s="390">
        <v>2823</v>
      </c>
      <c r="B276" s="394" t="s">
        <v>152</v>
      </c>
      <c r="C276" s="395">
        <v>2</v>
      </c>
      <c r="D276" s="395">
        <v>3</v>
      </c>
      <c r="E276" s="408" t="s">
        <v>1375</v>
      </c>
      <c r="F276" s="388">
        <f>SUM(F278:F281)</f>
        <v>37500</v>
      </c>
      <c r="G276" s="388">
        <f>SUM(G278:G281)</f>
        <v>66500</v>
      </c>
      <c r="H276" s="388">
        <f>SUM(H278:H281)</f>
        <v>71054</v>
      </c>
      <c r="I276" s="388">
        <f>SUM(I278:I281)</f>
        <v>71054</v>
      </c>
      <c r="J276" s="388">
        <f t="shared" si="9"/>
        <v>71054</v>
      </c>
    </row>
    <row r="277" spans="1:10" ht="20.25" customHeight="1">
      <c r="A277" s="390"/>
      <c r="B277" s="394"/>
      <c r="C277" s="395"/>
      <c r="D277" s="395"/>
      <c r="E277" s="408" t="s">
        <v>1260</v>
      </c>
      <c r="F277" s="398"/>
      <c r="G277" s="398"/>
      <c r="H277" s="398"/>
      <c r="I277" s="398"/>
      <c r="J277" s="398"/>
    </row>
    <row r="278" spans="1:10" ht="21">
      <c r="A278" s="390"/>
      <c r="B278" s="394"/>
      <c r="C278" s="395"/>
      <c r="D278" s="395">
        <v>4511</v>
      </c>
      <c r="E278" s="404" t="s">
        <v>1343</v>
      </c>
      <c r="F278" s="398">
        <v>11000</v>
      </c>
      <c r="G278" s="398">
        <v>25000</v>
      </c>
      <c r="H278" s="398">
        <v>29554</v>
      </c>
      <c r="I278" s="398">
        <v>29554</v>
      </c>
      <c r="J278" s="398">
        <f>I278</f>
        <v>29554</v>
      </c>
    </row>
    <row r="279" spans="1:10" ht="24">
      <c r="A279" s="390"/>
      <c r="B279" s="394"/>
      <c r="C279" s="395"/>
      <c r="D279" s="395">
        <v>5113</v>
      </c>
      <c r="E279" s="408" t="s">
        <v>1279</v>
      </c>
      <c r="F279" s="398">
        <v>25000</v>
      </c>
      <c r="G279" s="398">
        <v>40000</v>
      </c>
      <c r="H279" s="398">
        <v>40000</v>
      </c>
      <c r="I279" s="398">
        <v>40000</v>
      </c>
      <c r="J279" s="398">
        <f>I279</f>
        <v>40000</v>
      </c>
    </row>
    <row r="280" spans="1:10" ht="15">
      <c r="A280" s="390"/>
      <c r="B280" s="394"/>
      <c r="C280" s="395"/>
      <c r="D280" s="395">
        <v>5122</v>
      </c>
      <c r="E280" s="408" t="s">
        <v>1376</v>
      </c>
      <c r="F280" s="398">
        <v>1000</v>
      </c>
      <c r="G280" s="398">
        <v>1000</v>
      </c>
      <c r="H280" s="398">
        <v>1000</v>
      </c>
      <c r="I280" s="398">
        <v>1000</v>
      </c>
      <c r="J280" s="398">
        <f>I280</f>
        <v>1000</v>
      </c>
    </row>
    <row r="281" spans="1:10" ht="15">
      <c r="A281" s="390"/>
      <c r="B281" s="394"/>
      <c r="C281" s="395"/>
      <c r="D281" s="395">
        <v>5134</v>
      </c>
      <c r="E281" s="426" t="s">
        <v>1283</v>
      </c>
      <c r="F281" s="398">
        <v>500</v>
      </c>
      <c r="G281" s="398">
        <v>500</v>
      </c>
      <c r="H281" s="398">
        <v>500</v>
      </c>
      <c r="I281" s="398">
        <v>500</v>
      </c>
      <c r="J281" s="398">
        <f>I281</f>
        <v>500</v>
      </c>
    </row>
    <row r="282" spans="1:10" ht="24">
      <c r="A282" s="390">
        <v>2824</v>
      </c>
      <c r="B282" s="385" t="s">
        <v>152</v>
      </c>
      <c r="C282" s="386">
        <v>2</v>
      </c>
      <c r="D282" s="386">
        <v>4</v>
      </c>
      <c r="E282" s="409" t="s">
        <v>1377</v>
      </c>
      <c r="F282" s="388">
        <f>SUM(F284:F291)</f>
        <v>8500</v>
      </c>
      <c r="G282" s="388">
        <f>SUM(G284:G291)</f>
        <v>10100</v>
      </c>
      <c r="H282" s="388">
        <f>SUM(H284:H291)</f>
        <v>10200</v>
      </c>
      <c r="I282" s="388">
        <f>SUM(I284:I291)</f>
        <v>10200</v>
      </c>
      <c r="J282" s="388">
        <f t="shared" si="9"/>
        <v>10200</v>
      </c>
    </row>
    <row r="283" spans="1:10" ht="31.5" hidden="1">
      <c r="A283" s="390"/>
      <c r="B283" s="394"/>
      <c r="C283" s="395"/>
      <c r="D283" s="395"/>
      <c r="E283" s="396" t="s">
        <v>1260</v>
      </c>
      <c r="F283" s="398"/>
      <c r="G283" s="398"/>
      <c r="H283" s="398"/>
      <c r="I283" s="398"/>
      <c r="J283" s="398">
        <f t="shared" si="9"/>
        <v>0</v>
      </c>
    </row>
    <row r="284" spans="1:10" ht="15">
      <c r="A284" s="390"/>
      <c r="B284" s="394"/>
      <c r="C284" s="395"/>
      <c r="D284" s="395">
        <v>4216</v>
      </c>
      <c r="E284" s="399" t="s">
        <v>1378</v>
      </c>
      <c r="F284" s="398">
        <v>3000</v>
      </c>
      <c r="G284" s="398">
        <v>3000</v>
      </c>
      <c r="H284" s="398">
        <v>3000</v>
      </c>
      <c r="I284" s="398">
        <v>3000</v>
      </c>
      <c r="J284" s="398">
        <f t="shared" si="9"/>
        <v>3000</v>
      </c>
    </row>
    <row r="285" spans="1:10" ht="15">
      <c r="A285" s="390"/>
      <c r="B285" s="394"/>
      <c r="C285" s="395"/>
      <c r="D285" s="395">
        <v>4217</v>
      </c>
      <c r="E285" s="399" t="s">
        <v>1379</v>
      </c>
      <c r="F285" s="398">
        <v>200</v>
      </c>
      <c r="G285" s="398">
        <v>200</v>
      </c>
      <c r="H285" s="398">
        <v>200</v>
      </c>
      <c r="I285" s="398">
        <v>200</v>
      </c>
      <c r="J285" s="398">
        <f t="shared" si="9"/>
        <v>200</v>
      </c>
    </row>
    <row r="286" spans="1:10" ht="25.5">
      <c r="A286" s="390"/>
      <c r="B286" s="394"/>
      <c r="C286" s="395"/>
      <c r="D286" s="395">
        <v>4236</v>
      </c>
      <c r="E286" s="152" t="s">
        <v>829</v>
      </c>
      <c r="F286" s="398">
        <v>500</v>
      </c>
      <c r="G286" s="398">
        <v>500</v>
      </c>
      <c r="H286" s="398">
        <v>500</v>
      </c>
      <c r="I286" s="398">
        <v>500</v>
      </c>
      <c r="J286" s="398">
        <f t="shared" si="9"/>
        <v>500</v>
      </c>
    </row>
    <row r="287" spans="1:10" ht="15">
      <c r="A287" s="390"/>
      <c r="B287" s="394"/>
      <c r="C287" s="395"/>
      <c r="D287" s="395">
        <v>4237</v>
      </c>
      <c r="E287" s="399" t="s">
        <v>1380</v>
      </c>
      <c r="F287" s="398">
        <v>2500</v>
      </c>
      <c r="G287" s="398">
        <v>2500</v>
      </c>
      <c r="H287" s="398">
        <v>2500</v>
      </c>
      <c r="I287" s="398">
        <v>2500</v>
      </c>
      <c r="J287" s="398">
        <f t="shared" si="9"/>
        <v>2500</v>
      </c>
    </row>
    <row r="288" spans="1:10" ht="15">
      <c r="A288" s="390"/>
      <c r="B288" s="394"/>
      <c r="C288" s="395"/>
      <c r="D288" s="395">
        <v>4239</v>
      </c>
      <c r="E288" s="438" t="s">
        <v>1270</v>
      </c>
      <c r="F288" s="402">
        <v>2000</v>
      </c>
      <c r="G288" s="402">
        <v>3500</v>
      </c>
      <c r="H288" s="402">
        <v>3500</v>
      </c>
      <c r="I288" s="402">
        <v>3500</v>
      </c>
      <c r="J288" s="398">
        <f t="shared" si="9"/>
        <v>3500</v>
      </c>
    </row>
    <row r="289" spans="1:10" ht="15">
      <c r="A289" s="390"/>
      <c r="B289" s="394"/>
      <c r="C289" s="395"/>
      <c r="D289" s="395">
        <v>4261</v>
      </c>
      <c r="E289" s="399" t="s">
        <v>1381</v>
      </c>
      <c r="F289" s="398">
        <v>0</v>
      </c>
      <c r="G289" s="398">
        <v>0</v>
      </c>
      <c r="H289" s="398">
        <v>0</v>
      </c>
      <c r="I289" s="398">
        <v>0</v>
      </c>
      <c r="J289" s="398">
        <f t="shared" si="9"/>
        <v>0</v>
      </c>
    </row>
    <row r="290" spans="1:10" ht="15">
      <c r="A290" s="390"/>
      <c r="B290" s="394"/>
      <c r="C290" s="395"/>
      <c r="D290" s="395">
        <v>4269</v>
      </c>
      <c r="E290" s="404" t="s">
        <v>1382</v>
      </c>
      <c r="F290" s="398">
        <v>300</v>
      </c>
      <c r="G290" s="398">
        <v>400</v>
      </c>
      <c r="H290" s="398">
        <v>500</v>
      </c>
      <c r="I290" s="398">
        <v>500</v>
      </c>
      <c r="J290" s="398">
        <f t="shared" si="9"/>
        <v>500</v>
      </c>
    </row>
    <row r="291" spans="1:10" ht="15">
      <c r="A291" s="439"/>
      <c r="B291" s="394"/>
      <c r="C291" s="395"/>
      <c r="D291" s="395">
        <v>5129</v>
      </c>
      <c r="E291" s="404" t="s">
        <v>1282</v>
      </c>
      <c r="F291" s="398">
        <v>0</v>
      </c>
      <c r="G291" s="398">
        <v>0</v>
      </c>
      <c r="H291" s="398">
        <v>0</v>
      </c>
      <c r="I291" s="398">
        <v>0</v>
      </c>
      <c r="J291" s="398">
        <f t="shared" si="9"/>
        <v>0</v>
      </c>
    </row>
    <row r="292" spans="1:10" ht="24">
      <c r="A292" s="390">
        <v>2840</v>
      </c>
      <c r="B292" s="385" t="s">
        <v>152</v>
      </c>
      <c r="C292" s="386">
        <v>4</v>
      </c>
      <c r="D292" s="386">
        <v>0</v>
      </c>
      <c r="E292" s="410" t="s">
        <v>1383</v>
      </c>
      <c r="F292" s="412">
        <f>F293+F296+F300</f>
        <v>900</v>
      </c>
      <c r="G292" s="412">
        <f>G293+G296+G300</f>
        <v>900</v>
      </c>
      <c r="H292" s="412">
        <f>H293+H296+H300</f>
        <v>900</v>
      </c>
      <c r="I292" s="412">
        <f>I293+I296+I300</f>
        <v>900</v>
      </c>
      <c r="J292" s="388">
        <f t="shared" si="9"/>
        <v>900</v>
      </c>
    </row>
    <row r="293" spans="1:10" ht="13.5" customHeight="1">
      <c r="A293" s="390">
        <v>2841</v>
      </c>
      <c r="B293" s="394" t="s">
        <v>152</v>
      </c>
      <c r="C293" s="395">
        <v>4</v>
      </c>
      <c r="D293" s="395">
        <v>1</v>
      </c>
      <c r="E293" s="408" t="s">
        <v>1384</v>
      </c>
      <c r="F293" s="412"/>
      <c r="G293" s="412"/>
      <c r="H293" s="412"/>
      <c r="I293" s="412"/>
      <c r="J293" s="388">
        <f t="shared" si="9"/>
        <v>0</v>
      </c>
    </row>
    <row r="294" spans="1:10" ht="36" hidden="1">
      <c r="A294" s="390"/>
      <c r="B294" s="394"/>
      <c r="C294" s="395"/>
      <c r="D294" s="395"/>
      <c r="E294" s="408" t="s">
        <v>1260</v>
      </c>
      <c r="F294" s="398"/>
      <c r="G294" s="398"/>
      <c r="H294" s="398"/>
      <c r="I294" s="398"/>
      <c r="J294" s="388">
        <f t="shared" si="9"/>
        <v>0</v>
      </c>
    </row>
    <row r="295" spans="1:10" ht="15" hidden="1">
      <c r="A295" s="390"/>
      <c r="B295" s="394"/>
      <c r="C295" s="395"/>
      <c r="D295" s="395"/>
      <c r="E295" s="408" t="s">
        <v>124</v>
      </c>
      <c r="F295" s="398"/>
      <c r="G295" s="398"/>
      <c r="H295" s="398"/>
      <c r="I295" s="398"/>
      <c r="J295" s="388">
        <f t="shared" si="9"/>
        <v>0</v>
      </c>
    </row>
    <row r="296" spans="1:10" ht="31.5">
      <c r="A296" s="390">
        <v>2842</v>
      </c>
      <c r="B296" s="394" t="s">
        <v>152</v>
      </c>
      <c r="C296" s="395">
        <v>4</v>
      </c>
      <c r="D296" s="395">
        <v>2</v>
      </c>
      <c r="E296" s="396" t="s">
        <v>1385</v>
      </c>
      <c r="F296" s="412">
        <f>F298+F299</f>
        <v>900</v>
      </c>
      <c r="G296" s="412">
        <f>G298+G299</f>
        <v>900</v>
      </c>
      <c r="H296" s="412">
        <f>H298+H299</f>
        <v>900</v>
      </c>
      <c r="I296" s="412">
        <f>I298+I299</f>
        <v>900</v>
      </c>
      <c r="J296" s="388">
        <f t="shared" si="9"/>
        <v>900</v>
      </c>
    </row>
    <row r="297" spans="1:10" ht="0.75" customHeight="1">
      <c r="A297" s="390"/>
      <c r="B297" s="394"/>
      <c r="C297" s="395"/>
      <c r="D297" s="395"/>
      <c r="E297" s="396" t="s">
        <v>1260</v>
      </c>
      <c r="F297" s="398"/>
      <c r="G297" s="398"/>
      <c r="H297" s="398"/>
      <c r="I297" s="398"/>
      <c r="J297" s="398">
        <f t="shared" si="9"/>
        <v>0</v>
      </c>
    </row>
    <row r="298" spans="1:10" ht="20.25" customHeight="1">
      <c r="A298" s="390"/>
      <c r="B298" s="394"/>
      <c r="C298" s="395"/>
      <c r="D298" s="395">
        <v>4819</v>
      </c>
      <c r="E298" s="404" t="s">
        <v>1386</v>
      </c>
      <c r="F298" s="400">
        <v>900</v>
      </c>
      <c r="G298" s="400">
        <v>900</v>
      </c>
      <c r="H298" s="400">
        <v>900</v>
      </c>
      <c r="I298" s="400">
        <v>900</v>
      </c>
      <c r="J298" s="398">
        <f t="shared" si="9"/>
        <v>900</v>
      </c>
    </row>
    <row r="299" spans="1:10" ht="15" hidden="1">
      <c r="A299" s="390"/>
      <c r="B299" s="394"/>
      <c r="C299" s="395"/>
      <c r="D299" s="395"/>
      <c r="E299" s="408" t="s">
        <v>124</v>
      </c>
      <c r="F299" s="398"/>
      <c r="G299" s="398"/>
      <c r="H299" s="398"/>
      <c r="I299" s="398"/>
      <c r="J299" s="398">
        <f t="shared" si="9"/>
        <v>0</v>
      </c>
    </row>
    <row r="300" spans="1:10" ht="0.75" customHeight="1" hidden="1">
      <c r="A300" s="390">
        <v>2843</v>
      </c>
      <c r="B300" s="394" t="s">
        <v>152</v>
      </c>
      <c r="C300" s="395">
        <v>4</v>
      </c>
      <c r="D300" s="395">
        <v>3</v>
      </c>
      <c r="E300" s="408" t="s">
        <v>1387</v>
      </c>
      <c r="F300" s="398"/>
      <c r="G300" s="398"/>
      <c r="H300" s="398"/>
      <c r="I300" s="398"/>
      <c r="J300" s="398">
        <f t="shared" si="9"/>
        <v>0</v>
      </c>
    </row>
    <row r="301" spans="1:10" ht="36" hidden="1">
      <c r="A301" s="390"/>
      <c r="B301" s="394"/>
      <c r="C301" s="395"/>
      <c r="D301" s="395"/>
      <c r="E301" s="408" t="s">
        <v>1260</v>
      </c>
      <c r="F301" s="398"/>
      <c r="G301" s="398"/>
      <c r="H301" s="398"/>
      <c r="I301" s="398"/>
      <c r="J301" s="398">
        <f t="shared" si="9"/>
        <v>0</v>
      </c>
    </row>
    <row r="302" spans="1:10" ht="15" hidden="1">
      <c r="A302" s="390"/>
      <c r="B302" s="394"/>
      <c r="C302" s="395"/>
      <c r="D302" s="395"/>
      <c r="E302" s="408" t="s">
        <v>124</v>
      </c>
      <c r="F302" s="398"/>
      <c r="G302" s="398"/>
      <c r="H302" s="398"/>
      <c r="I302" s="398"/>
      <c r="J302" s="398">
        <f t="shared" si="9"/>
        <v>0</v>
      </c>
    </row>
    <row r="303" spans="1:10" ht="36" hidden="1">
      <c r="A303" s="390">
        <v>2850</v>
      </c>
      <c r="B303" s="385" t="s">
        <v>152</v>
      </c>
      <c r="C303" s="386">
        <v>5</v>
      </c>
      <c r="D303" s="386">
        <v>0</v>
      </c>
      <c r="E303" s="440" t="s">
        <v>1388</v>
      </c>
      <c r="F303" s="412"/>
      <c r="G303" s="412"/>
      <c r="H303" s="412"/>
      <c r="I303" s="412"/>
      <c r="J303" s="398">
        <f t="shared" si="9"/>
        <v>0</v>
      </c>
    </row>
    <row r="304" spans="1:10" ht="36" hidden="1">
      <c r="A304" s="390">
        <v>2851</v>
      </c>
      <c r="B304" s="385" t="s">
        <v>152</v>
      </c>
      <c r="C304" s="386">
        <v>5</v>
      </c>
      <c r="D304" s="386">
        <v>1</v>
      </c>
      <c r="E304" s="441" t="s">
        <v>1389</v>
      </c>
      <c r="F304" s="398"/>
      <c r="G304" s="398"/>
      <c r="H304" s="398"/>
      <c r="I304" s="398"/>
      <c r="J304" s="398">
        <f t="shared" si="9"/>
        <v>0</v>
      </c>
    </row>
    <row r="305" spans="1:10" ht="36" hidden="1">
      <c r="A305" s="390"/>
      <c r="B305" s="394"/>
      <c r="C305" s="395"/>
      <c r="D305" s="395"/>
      <c r="E305" s="408" t="s">
        <v>1260</v>
      </c>
      <c r="F305" s="398"/>
      <c r="G305" s="398"/>
      <c r="H305" s="398"/>
      <c r="I305" s="398"/>
      <c r="J305" s="398">
        <f t="shared" si="9"/>
        <v>0</v>
      </c>
    </row>
    <row r="306" spans="1:10" ht="15" hidden="1">
      <c r="A306" s="390"/>
      <c r="B306" s="394"/>
      <c r="C306" s="395"/>
      <c r="D306" s="395"/>
      <c r="E306" s="408" t="s">
        <v>124</v>
      </c>
      <c r="F306" s="398"/>
      <c r="G306" s="398"/>
      <c r="H306" s="398"/>
      <c r="I306" s="398"/>
      <c r="J306" s="398">
        <f t="shared" si="9"/>
        <v>0</v>
      </c>
    </row>
    <row r="307" spans="1:10" ht="24">
      <c r="A307" s="390">
        <v>2860</v>
      </c>
      <c r="B307" s="385" t="s">
        <v>152</v>
      </c>
      <c r="C307" s="386">
        <v>6</v>
      </c>
      <c r="D307" s="386">
        <v>0</v>
      </c>
      <c r="E307" s="440" t="s">
        <v>1390</v>
      </c>
      <c r="F307" s="412">
        <f>F308</f>
        <v>0</v>
      </c>
      <c r="G307" s="412">
        <f>G308</f>
        <v>0</v>
      </c>
      <c r="H307" s="412">
        <f>H308</f>
        <v>0</v>
      </c>
      <c r="I307" s="412">
        <f>I308</f>
        <v>0</v>
      </c>
      <c r="J307" s="412">
        <f>J308</f>
        <v>0</v>
      </c>
    </row>
    <row r="308" spans="1:10" ht="21">
      <c r="A308" s="390">
        <v>2861</v>
      </c>
      <c r="B308" s="394" t="s">
        <v>152</v>
      </c>
      <c r="C308" s="395">
        <v>6</v>
      </c>
      <c r="D308" s="395">
        <v>1</v>
      </c>
      <c r="E308" s="442" t="s">
        <v>1391</v>
      </c>
      <c r="F308" s="398">
        <f>F311+F312+F313+F310</f>
        <v>0</v>
      </c>
      <c r="G308" s="398">
        <f>G311+G312+G313+G310</f>
        <v>0</v>
      </c>
      <c r="H308" s="398">
        <f>H311+H312+H313+H310</f>
        <v>0</v>
      </c>
      <c r="I308" s="398">
        <f>I311+I312+I313+I310</f>
        <v>0</v>
      </c>
      <c r="J308" s="398">
        <f>J311+J312+J313+J310</f>
        <v>0</v>
      </c>
    </row>
    <row r="309" spans="1:10" ht="31.5" hidden="1">
      <c r="A309" s="390"/>
      <c r="B309" s="394"/>
      <c r="C309" s="395"/>
      <c r="D309" s="395"/>
      <c r="E309" s="396" t="s">
        <v>1260</v>
      </c>
      <c r="F309" s="398"/>
      <c r="G309" s="398"/>
      <c r="H309" s="398"/>
      <c r="I309" s="398"/>
      <c r="J309" s="398">
        <f>J312+J313+J314</f>
        <v>277065.1</v>
      </c>
    </row>
    <row r="310" spans="1:10" ht="15">
      <c r="A310" s="390"/>
      <c r="B310" s="394"/>
      <c r="C310" s="395"/>
      <c r="D310" s="395">
        <v>4239</v>
      </c>
      <c r="E310" s="438" t="s">
        <v>1270</v>
      </c>
      <c r="F310" s="398">
        <v>0</v>
      </c>
      <c r="G310" s="398">
        <v>0</v>
      </c>
      <c r="H310" s="398">
        <v>0</v>
      </c>
      <c r="I310" s="398">
        <v>0</v>
      </c>
      <c r="J310" s="398">
        <f>I310</f>
        <v>0</v>
      </c>
    </row>
    <row r="311" spans="1:10" ht="15">
      <c r="A311" s="390"/>
      <c r="B311" s="394"/>
      <c r="C311" s="395"/>
      <c r="D311" s="395">
        <v>5112</v>
      </c>
      <c r="E311" s="404" t="s">
        <v>1304</v>
      </c>
      <c r="F311" s="398">
        <v>0</v>
      </c>
      <c r="G311" s="398">
        <v>0</v>
      </c>
      <c r="H311" s="398">
        <v>0</v>
      </c>
      <c r="I311" s="398">
        <v>0</v>
      </c>
      <c r="J311" s="398">
        <f t="shared" si="9"/>
        <v>0</v>
      </c>
    </row>
    <row r="312" spans="1:10" ht="21">
      <c r="A312" s="390"/>
      <c r="B312" s="394"/>
      <c r="C312" s="395"/>
      <c r="D312" s="395">
        <v>5113</v>
      </c>
      <c r="E312" s="404" t="s">
        <v>1279</v>
      </c>
      <c r="F312" s="398">
        <v>0</v>
      </c>
      <c r="G312" s="398">
        <v>0</v>
      </c>
      <c r="H312" s="398">
        <v>0</v>
      </c>
      <c r="I312" s="398">
        <v>0</v>
      </c>
      <c r="J312" s="398">
        <f t="shared" si="9"/>
        <v>0</v>
      </c>
    </row>
    <row r="313" spans="1:10" ht="15">
      <c r="A313" s="390"/>
      <c r="B313" s="394"/>
      <c r="C313" s="395"/>
      <c r="D313" s="395">
        <v>5134</v>
      </c>
      <c r="E313" s="404" t="s">
        <v>1283</v>
      </c>
      <c r="F313" s="398">
        <v>0</v>
      </c>
      <c r="G313" s="398">
        <v>0</v>
      </c>
      <c r="H313" s="398">
        <v>0</v>
      </c>
      <c r="I313" s="398">
        <v>0</v>
      </c>
      <c r="J313" s="398">
        <f t="shared" si="9"/>
        <v>0</v>
      </c>
    </row>
    <row r="314" spans="1:252" ht="33">
      <c r="A314" s="384">
        <v>2900</v>
      </c>
      <c r="B314" s="385" t="s">
        <v>153</v>
      </c>
      <c r="C314" s="386">
        <v>0</v>
      </c>
      <c r="D314" s="386">
        <v>0</v>
      </c>
      <c r="E314" s="415" t="s">
        <v>1392</v>
      </c>
      <c r="F314" s="382">
        <f>F315+F330+F338+F325</f>
        <v>146827</v>
      </c>
      <c r="G314" s="382">
        <f>G315+G330+G338+G325</f>
        <v>241827</v>
      </c>
      <c r="H314" s="382">
        <f>H315+H330+H338+H325</f>
        <v>277065.1</v>
      </c>
      <c r="I314" s="382">
        <f>I315+I330+I338+I324</f>
        <v>277065.1</v>
      </c>
      <c r="J314" s="382">
        <f>J315+J330+J338+J324</f>
        <v>277065.1</v>
      </c>
      <c r="K314" s="389"/>
      <c r="L314" s="389"/>
      <c r="M314" s="389"/>
      <c r="N314" s="389"/>
      <c r="O314" s="389"/>
      <c r="P314" s="389"/>
      <c r="Q314" s="389"/>
      <c r="R314" s="389"/>
      <c r="S314" s="389"/>
      <c r="T314" s="389"/>
      <c r="U314" s="389"/>
      <c r="V314" s="389"/>
      <c r="W314" s="389"/>
      <c r="X314" s="389"/>
      <c r="Y314" s="389"/>
      <c r="Z314" s="389"/>
      <c r="AA314" s="389"/>
      <c r="AB314" s="389"/>
      <c r="AC314" s="389"/>
      <c r="AD314" s="389"/>
      <c r="AE314" s="389"/>
      <c r="AF314" s="389"/>
      <c r="AG314" s="389"/>
      <c r="AH314" s="389"/>
      <c r="AI314" s="389"/>
      <c r="AJ314" s="389"/>
      <c r="AK314" s="389"/>
      <c r="AL314" s="389"/>
      <c r="AM314" s="389"/>
      <c r="AN314" s="389"/>
      <c r="AO314" s="389"/>
      <c r="AP314" s="389"/>
      <c r="AQ314" s="389"/>
      <c r="AR314" s="389"/>
      <c r="AS314" s="389"/>
      <c r="AT314" s="389"/>
      <c r="AU314" s="389"/>
      <c r="AV314" s="389"/>
      <c r="AW314" s="389"/>
      <c r="AX314" s="389"/>
      <c r="AY314" s="389"/>
      <c r="AZ314" s="389"/>
      <c r="BA314" s="389"/>
      <c r="BB314" s="389"/>
      <c r="BC314" s="389"/>
      <c r="BD314" s="389"/>
      <c r="BE314" s="389"/>
      <c r="BF314" s="389"/>
      <c r="BG314" s="389"/>
      <c r="BH314" s="389"/>
      <c r="BI314" s="389"/>
      <c r="BJ314" s="389"/>
      <c r="BK314" s="389"/>
      <c r="BL314" s="389"/>
      <c r="BM314" s="389"/>
      <c r="BN314" s="389"/>
      <c r="BO314" s="389"/>
      <c r="BP314" s="389"/>
      <c r="BQ314" s="389"/>
      <c r="BR314" s="389"/>
      <c r="BS314" s="389"/>
      <c r="BT314" s="389"/>
      <c r="BU314" s="389"/>
      <c r="BV314" s="389"/>
      <c r="BW314" s="389"/>
      <c r="BX314" s="389"/>
      <c r="BY314" s="389"/>
      <c r="BZ314" s="389"/>
      <c r="CA314" s="389"/>
      <c r="CB314" s="389"/>
      <c r="CC314" s="389"/>
      <c r="CD314" s="389"/>
      <c r="CE314" s="389"/>
      <c r="CF314" s="389"/>
      <c r="CG314" s="389"/>
      <c r="CH314" s="389"/>
      <c r="CI314" s="389"/>
      <c r="CJ314" s="389"/>
      <c r="CK314" s="389"/>
      <c r="CL314" s="389"/>
      <c r="CM314" s="389"/>
      <c r="CN314" s="389"/>
      <c r="CO314" s="389"/>
      <c r="CP314" s="389"/>
      <c r="CQ314" s="389"/>
      <c r="CR314" s="389"/>
      <c r="CS314" s="389"/>
      <c r="CT314" s="389"/>
      <c r="CU314" s="389"/>
      <c r="CV314" s="389"/>
      <c r="CW314" s="389"/>
      <c r="CX314" s="389"/>
      <c r="CY314" s="389"/>
      <c r="CZ314" s="389"/>
      <c r="DA314" s="389"/>
      <c r="DB314" s="389"/>
      <c r="DC314" s="389"/>
      <c r="DD314" s="389"/>
      <c r="DE314" s="389"/>
      <c r="DF314" s="389"/>
      <c r="DG314" s="389"/>
      <c r="DH314" s="389"/>
      <c r="DI314" s="389"/>
      <c r="DJ314" s="389"/>
      <c r="DK314" s="389"/>
      <c r="DL314" s="389"/>
      <c r="DM314" s="389"/>
      <c r="DN314" s="389"/>
      <c r="DO314" s="389"/>
      <c r="DP314" s="389"/>
      <c r="DQ314" s="389"/>
      <c r="DR314" s="389"/>
      <c r="DS314" s="389"/>
      <c r="DT314" s="389"/>
      <c r="DU314" s="389"/>
      <c r="DV314" s="389"/>
      <c r="DW314" s="389"/>
      <c r="DX314" s="389"/>
      <c r="DY314" s="389"/>
      <c r="DZ314" s="389"/>
      <c r="EA314" s="389"/>
      <c r="EB314" s="389"/>
      <c r="EC314" s="389"/>
      <c r="ED314" s="389"/>
      <c r="EE314" s="389"/>
      <c r="EF314" s="389"/>
      <c r="EG314" s="389"/>
      <c r="EH314" s="389"/>
      <c r="EI314" s="389"/>
      <c r="EJ314" s="389"/>
      <c r="EK314" s="389"/>
      <c r="EL314" s="389"/>
      <c r="EM314" s="389"/>
      <c r="EN314" s="389"/>
      <c r="EO314" s="389"/>
      <c r="EP314" s="389"/>
      <c r="EQ314" s="389"/>
      <c r="ER314" s="389"/>
      <c r="ES314" s="389"/>
      <c r="ET314" s="389"/>
      <c r="EU314" s="389"/>
      <c r="EV314" s="389"/>
      <c r="EW314" s="389"/>
      <c r="EX314" s="389"/>
      <c r="EY314" s="389"/>
      <c r="EZ314" s="389"/>
      <c r="FA314" s="389"/>
      <c r="FB314" s="389"/>
      <c r="FC314" s="389"/>
      <c r="FD314" s="389"/>
      <c r="FE314" s="389"/>
      <c r="FF314" s="389"/>
      <c r="FG314" s="389"/>
      <c r="FH314" s="389"/>
      <c r="FI314" s="389"/>
      <c r="FJ314" s="389"/>
      <c r="FK314" s="389"/>
      <c r="FL314" s="389"/>
      <c r="FM314" s="389"/>
      <c r="FN314" s="389"/>
      <c r="FO314" s="389"/>
      <c r="FP314" s="389"/>
      <c r="FQ314" s="389"/>
      <c r="FR314" s="389"/>
      <c r="FS314" s="389"/>
      <c r="FT314" s="389"/>
      <c r="FU314" s="389"/>
      <c r="FV314" s="389"/>
      <c r="FW314" s="389"/>
      <c r="FX314" s="389"/>
      <c r="FY314" s="389"/>
      <c r="FZ314" s="389"/>
      <c r="GA314" s="389"/>
      <c r="GB314" s="389"/>
      <c r="GC314" s="389"/>
      <c r="GD314" s="389"/>
      <c r="GE314" s="389"/>
      <c r="GF314" s="389"/>
      <c r="GG314" s="389"/>
      <c r="GH314" s="389"/>
      <c r="GI314" s="389"/>
      <c r="GJ314" s="389"/>
      <c r="GK314" s="389"/>
      <c r="GL314" s="389"/>
      <c r="GM314" s="389"/>
      <c r="GN314" s="389"/>
      <c r="GO314" s="389"/>
      <c r="GP314" s="389"/>
      <c r="GQ314" s="389"/>
      <c r="GR314" s="389"/>
      <c r="GS314" s="389"/>
      <c r="GT314" s="389"/>
      <c r="GU314" s="389"/>
      <c r="GV314" s="389"/>
      <c r="GW314" s="389"/>
      <c r="GX314" s="389"/>
      <c r="GY314" s="389"/>
      <c r="GZ314" s="389"/>
      <c r="HA314" s="389"/>
      <c r="HB314" s="389"/>
      <c r="HC314" s="389"/>
      <c r="HD314" s="389"/>
      <c r="HE314" s="389"/>
      <c r="HF314" s="389"/>
      <c r="HG314" s="389"/>
      <c r="HH314" s="389"/>
      <c r="HI314" s="389"/>
      <c r="HJ314" s="389"/>
      <c r="HK314" s="389"/>
      <c r="HL314" s="389"/>
      <c r="HM314" s="389"/>
      <c r="HN314" s="389"/>
      <c r="HO314" s="389"/>
      <c r="HP314" s="389"/>
      <c r="HQ314" s="389"/>
      <c r="HR314" s="389"/>
      <c r="HS314" s="389"/>
      <c r="HT314" s="389"/>
      <c r="HU314" s="389"/>
      <c r="HV314" s="389"/>
      <c r="HW314" s="389"/>
      <c r="HX314" s="389"/>
      <c r="HY314" s="389"/>
      <c r="HZ314" s="389"/>
      <c r="IA314" s="389"/>
      <c r="IB314" s="389"/>
      <c r="IC314" s="389"/>
      <c r="ID314" s="389"/>
      <c r="IE314" s="389"/>
      <c r="IF314" s="389"/>
      <c r="IG314" s="389"/>
      <c r="IH314" s="389"/>
      <c r="II314" s="389"/>
      <c r="IJ314" s="389"/>
      <c r="IK314" s="389"/>
      <c r="IL314" s="389"/>
      <c r="IM314" s="389"/>
      <c r="IN314" s="389"/>
      <c r="IO314" s="389"/>
      <c r="IP314" s="389"/>
      <c r="IQ314" s="389"/>
      <c r="IR314" s="389"/>
    </row>
    <row r="315" spans="1:10" ht="24">
      <c r="A315" s="390">
        <v>2910</v>
      </c>
      <c r="B315" s="385" t="s">
        <v>153</v>
      </c>
      <c r="C315" s="386">
        <v>1</v>
      </c>
      <c r="D315" s="386">
        <v>0</v>
      </c>
      <c r="E315" s="410" t="s">
        <v>1393</v>
      </c>
      <c r="F315" s="392">
        <f>F316</f>
        <v>135827</v>
      </c>
      <c r="G315" s="392">
        <f>G316</f>
        <v>225827</v>
      </c>
      <c r="H315" s="392">
        <f>H316</f>
        <v>255707.1</v>
      </c>
      <c r="I315" s="392">
        <f>I316</f>
        <v>255707.1</v>
      </c>
      <c r="J315" s="392">
        <f>J316</f>
        <v>255707.1</v>
      </c>
    </row>
    <row r="316" spans="1:10" ht="15">
      <c r="A316" s="390">
        <v>2911</v>
      </c>
      <c r="B316" s="394" t="s">
        <v>153</v>
      </c>
      <c r="C316" s="395">
        <v>1</v>
      </c>
      <c r="D316" s="395">
        <v>1</v>
      </c>
      <c r="E316" s="396" t="s">
        <v>1394</v>
      </c>
      <c r="F316" s="398">
        <f>F318+F320+F319+F322+F321+F323</f>
        <v>135827</v>
      </c>
      <c r="G316" s="398">
        <f>G318+G320+G319+G322+G321+G323</f>
        <v>225827</v>
      </c>
      <c r="H316" s="398">
        <f>H318+H320+H319+H322+H321+H323</f>
        <v>255707.1</v>
      </c>
      <c r="I316" s="398">
        <f>I318+I320+I319+I322+I321+I323</f>
        <v>255707.1</v>
      </c>
      <c r="J316" s="398">
        <f t="shared" si="9"/>
        <v>255707.1</v>
      </c>
    </row>
    <row r="317" spans="1:10" ht="0.75" customHeight="1">
      <c r="A317" s="390"/>
      <c r="B317" s="394"/>
      <c r="C317" s="395"/>
      <c r="D317" s="395"/>
      <c r="E317" s="396" t="s">
        <v>1260</v>
      </c>
      <c r="F317" s="398"/>
      <c r="G317" s="398"/>
      <c r="H317" s="398"/>
      <c r="I317" s="398"/>
      <c r="J317" s="398">
        <f t="shared" si="9"/>
        <v>0</v>
      </c>
    </row>
    <row r="318" spans="1:10" ht="21">
      <c r="A318" s="390"/>
      <c r="B318" s="394"/>
      <c r="C318" s="395"/>
      <c r="D318" s="395">
        <v>4511</v>
      </c>
      <c r="E318" s="404" t="s">
        <v>1343</v>
      </c>
      <c r="F318" s="400">
        <v>100000</v>
      </c>
      <c r="G318" s="400">
        <v>120000</v>
      </c>
      <c r="H318" s="400">
        <v>146880.1</v>
      </c>
      <c r="I318" s="400">
        <v>146880.1</v>
      </c>
      <c r="J318" s="398">
        <f t="shared" si="9"/>
        <v>146880.1</v>
      </c>
    </row>
    <row r="319" spans="1:10" ht="21">
      <c r="A319" s="390"/>
      <c r="B319" s="394"/>
      <c r="C319" s="395"/>
      <c r="D319" s="395">
        <v>5113</v>
      </c>
      <c r="E319" s="404" t="s">
        <v>1395</v>
      </c>
      <c r="F319" s="398">
        <v>30000</v>
      </c>
      <c r="G319" s="398">
        <v>100000</v>
      </c>
      <c r="H319" s="398">
        <v>100000</v>
      </c>
      <c r="I319" s="398">
        <v>100000</v>
      </c>
      <c r="J319" s="398">
        <f t="shared" si="9"/>
        <v>100000</v>
      </c>
    </row>
    <row r="320" spans="1:10" ht="15">
      <c r="A320" s="390"/>
      <c r="B320" s="394"/>
      <c r="C320" s="395"/>
      <c r="D320" s="395">
        <v>5122</v>
      </c>
      <c r="E320" s="404" t="s">
        <v>1281</v>
      </c>
      <c r="F320" s="398">
        <v>3700</v>
      </c>
      <c r="G320" s="398">
        <v>3700</v>
      </c>
      <c r="H320" s="398">
        <v>6700</v>
      </c>
      <c r="I320" s="398">
        <v>6700</v>
      </c>
      <c r="J320" s="398">
        <f>I320</f>
        <v>6700</v>
      </c>
    </row>
    <row r="321" spans="1:10" ht="15">
      <c r="A321" s="390"/>
      <c r="B321" s="394"/>
      <c r="C321" s="395"/>
      <c r="D321" s="395">
        <v>5129</v>
      </c>
      <c r="E321" s="404" t="s">
        <v>1282</v>
      </c>
      <c r="F321" s="398">
        <v>2000</v>
      </c>
      <c r="G321" s="398">
        <v>2000</v>
      </c>
      <c r="H321" s="398">
        <v>2000</v>
      </c>
      <c r="I321" s="398">
        <v>2000</v>
      </c>
      <c r="J321" s="398">
        <f>I321</f>
        <v>2000</v>
      </c>
    </row>
    <row r="322" spans="1:10" ht="15">
      <c r="A322" s="390"/>
      <c r="B322" s="394"/>
      <c r="C322" s="395"/>
      <c r="D322" s="395">
        <v>5134</v>
      </c>
      <c r="E322" s="404" t="s">
        <v>1396</v>
      </c>
      <c r="F322" s="398">
        <v>127</v>
      </c>
      <c r="G322" s="398">
        <v>127</v>
      </c>
      <c r="H322" s="398">
        <v>127</v>
      </c>
      <c r="I322" s="398">
        <v>127</v>
      </c>
      <c r="J322" s="398">
        <f>I322</f>
        <v>127</v>
      </c>
    </row>
    <row r="323" spans="1:10" ht="21">
      <c r="A323" s="390"/>
      <c r="B323" s="394"/>
      <c r="C323" s="395"/>
      <c r="D323" s="395">
        <v>5511</v>
      </c>
      <c r="E323" s="404" t="s">
        <v>1030</v>
      </c>
      <c r="F323" s="398">
        <v>0</v>
      </c>
      <c r="G323" s="398">
        <v>0</v>
      </c>
      <c r="H323" s="398">
        <v>0</v>
      </c>
      <c r="I323" s="398">
        <v>0</v>
      </c>
      <c r="J323" s="398">
        <f>I323</f>
        <v>0</v>
      </c>
    </row>
    <row r="324" spans="1:10" ht="24">
      <c r="A324" s="390">
        <v>2920</v>
      </c>
      <c r="B324" s="385" t="s">
        <v>153</v>
      </c>
      <c r="C324" s="386">
        <v>2</v>
      </c>
      <c r="D324" s="386">
        <v>0</v>
      </c>
      <c r="E324" s="410" t="s">
        <v>1397</v>
      </c>
      <c r="F324" s="392">
        <f>F325</f>
        <v>0</v>
      </c>
      <c r="G324" s="392">
        <f>G325</f>
        <v>0</v>
      </c>
      <c r="H324" s="392">
        <f>H325</f>
        <v>0</v>
      </c>
      <c r="I324" s="392">
        <f>I325</f>
        <v>0</v>
      </c>
      <c r="J324" s="392">
        <f>J325</f>
        <v>0</v>
      </c>
    </row>
    <row r="325" spans="1:10" ht="15">
      <c r="A325" s="390">
        <v>2921</v>
      </c>
      <c r="B325" s="394" t="s">
        <v>153</v>
      </c>
      <c r="C325" s="395">
        <v>2</v>
      </c>
      <c r="D325" s="395">
        <v>2</v>
      </c>
      <c r="E325" s="396" t="s">
        <v>1398</v>
      </c>
      <c r="F325" s="392">
        <f>F327+F328+F329</f>
        <v>0</v>
      </c>
      <c r="G325" s="392">
        <f>G327+G328+G329</f>
        <v>0</v>
      </c>
      <c r="H325" s="392">
        <f>H327+H328+H329</f>
        <v>0</v>
      </c>
      <c r="I325" s="392">
        <f>I327+I328+I329</f>
        <v>0</v>
      </c>
      <c r="J325" s="388">
        <f>I325</f>
        <v>0</v>
      </c>
    </row>
    <row r="326" spans="1:10" ht="0.75" customHeight="1">
      <c r="A326" s="390"/>
      <c r="B326" s="394"/>
      <c r="C326" s="395"/>
      <c r="D326" s="395"/>
      <c r="E326" s="396" t="s">
        <v>1260</v>
      </c>
      <c r="F326" s="398"/>
      <c r="G326" s="398"/>
      <c r="H326" s="398"/>
      <c r="I326" s="398"/>
      <c r="J326" s="398"/>
    </row>
    <row r="327" spans="1:10" ht="15">
      <c r="A327" s="390"/>
      <c r="B327" s="394"/>
      <c r="C327" s="395"/>
      <c r="D327" s="395">
        <v>5112</v>
      </c>
      <c r="E327" s="404" t="s">
        <v>1399</v>
      </c>
      <c r="F327" s="398">
        <v>0</v>
      </c>
      <c r="G327" s="398">
        <v>0</v>
      </c>
      <c r="H327" s="398">
        <v>0</v>
      </c>
      <c r="I327" s="398">
        <v>0</v>
      </c>
      <c r="J327" s="398">
        <f>I327</f>
        <v>0</v>
      </c>
    </row>
    <row r="328" spans="1:10" ht="15">
      <c r="A328" s="390"/>
      <c r="B328" s="394"/>
      <c r="C328" s="395"/>
      <c r="D328" s="395">
        <v>5122</v>
      </c>
      <c r="E328" s="404" t="s">
        <v>1281</v>
      </c>
      <c r="F328" s="398">
        <v>0</v>
      </c>
      <c r="G328" s="398">
        <v>0</v>
      </c>
      <c r="H328" s="398">
        <v>0</v>
      </c>
      <c r="I328" s="398">
        <v>0</v>
      </c>
      <c r="J328" s="398">
        <f>I328</f>
        <v>0</v>
      </c>
    </row>
    <row r="329" spans="1:10" ht="15">
      <c r="A329" s="390"/>
      <c r="B329" s="394"/>
      <c r="C329" s="395"/>
      <c r="D329" s="395">
        <v>5134</v>
      </c>
      <c r="E329" s="404" t="s">
        <v>1396</v>
      </c>
      <c r="F329" s="398">
        <v>0</v>
      </c>
      <c r="G329" s="398">
        <v>0</v>
      </c>
      <c r="H329" s="398">
        <v>0</v>
      </c>
      <c r="I329" s="398">
        <v>0</v>
      </c>
      <c r="J329" s="398">
        <f>I329</f>
        <v>0</v>
      </c>
    </row>
    <row r="330" spans="1:10" ht="0.75" customHeight="1">
      <c r="A330" s="390">
        <v>2940</v>
      </c>
      <c r="B330" s="385" t="s">
        <v>153</v>
      </c>
      <c r="C330" s="386">
        <v>4</v>
      </c>
      <c r="D330" s="386">
        <v>0</v>
      </c>
      <c r="E330" s="410" t="s">
        <v>1400</v>
      </c>
      <c r="F330" s="392">
        <f>F333</f>
        <v>0</v>
      </c>
      <c r="G330" s="392">
        <f>G333</f>
        <v>0</v>
      </c>
      <c r="H330" s="392">
        <f>H333</f>
        <v>0</v>
      </c>
      <c r="I330" s="392">
        <f>I333</f>
        <v>0</v>
      </c>
      <c r="J330" s="412">
        <f t="shared" si="9"/>
        <v>0</v>
      </c>
    </row>
    <row r="331" spans="1:10" ht="15" hidden="1">
      <c r="A331" s="390">
        <v>2941</v>
      </c>
      <c r="B331" s="394" t="s">
        <v>153</v>
      </c>
      <c r="C331" s="395">
        <v>4</v>
      </c>
      <c r="D331" s="395">
        <v>1</v>
      </c>
      <c r="E331" s="408" t="s">
        <v>1401</v>
      </c>
      <c r="F331" s="392">
        <f>F333</f>
        <v>0</v>
      </c>
      <c r="G331" s="392">
        <f>G333</f>
        <v>0</v>
      </c>
      <c r="H331" s="392">
        <f>H333</f>
        <v>0</v>
      </c>
      <c r="I331" s="392">
        <f>I333</f>
        <v>0</v>
      </c>
      <c r="J331" s="412">
        <f>I331</f>
        <v>0</v>
      </c>
    </row>
    <row r="332" spans="1:10" ht="36" hidden="1">
      <c r="A332" s="390"/>
      <c r="B332" s="394"/>
      <c r="C332" s="395"/>
      <c r="D332" s="395"/>
      <c r="E332" s="408" t="s">
        <v>1260</v>
      </c>
      <c r="F332" s="398"/>
      <c r="G332" s="398"/>
      <c r="H332" s="398"/>
      <c r="I332" s="398"/>
      <c r="J332" s="398">
        <f t="shared" si="9"/>
        <v>0</v>
      </c>
    </row>
    <row r="333" spans="1:10" ht="15" hidden="1">
      <c r="A333" s="390"/>
      <c r="B333" s="394"/>
      <c r="C333" s="395"/>
      <c r="D333" s="395">
        <v>0</v>
      </c>
      <c r="E333" s="408"/>
      <c r="F333" s="398">
        <v>0</v>
      </c>
      <c r="G333" s="398">
        <v>0</v>
      </c>
      <c r="H333" s="398">
        <v>0</v>
      </c>
      <c r="I333" s="398">
        <v>0</v>
      </c>
      <c r="J333" s="398">
        <f t="shared" si="9"/>
        <v>0</v>
      </c>
    </row>
    <row r="334" spans="1:10" ht="15" hidden="1">
      <c r="A334" s="390"/>
      <c r="B334" s="394"/>
      <c r="C334" s="395"/>
      <c r="D334" s="395"/>
      <c r="E334" s="408" t="s">
        <v>124</v>
      </c>
      <c r="F334" s="398"/>
      <c r="G334" s="398"/>
      <c r="H334" s="398"/>
      <c r="I334" s="398"/>
      <c r="J334" s="398">
        <f t="shared" si="9"/>
        <v>0</v>
      </c>
    </row>
    <row r="335" spans="1:10" ht="15" hidden="1">
      <c r="A335" s="390">
        <v>2942</v>
      </c>
      <c r="B335" s="394" t="s">
        <v>153</v>
      </c>
      <c r="C335" s="395">
        <v>4</v>
      </c>
      <c r="D335" s="395">
        <v>2</v>
      </c>
      <c r="E335" s="408" t="s">
        <v>1402</v>
      </c>
      <c r="F335" s="398"/>
      <c r="G335" s="398"/>
      <c r="H335" s="398"/>
      <c r="I335" s="398"/>
      <c r="J335" s="398">
        <f t="shared" si="9"/>
        <v>0</v>
      </c>
    </row>
    <row r="336" spans="1:10" ht="36" hidden="1">
      <c r="A336" s="390"/>
      <c r="B336" s="394"/>
      <c r="C336" s="395"/>
      <c r="D336" s="395"/>
      <c r="E336" s="408" t="s">
        <v>1260</v>
      </c>
      <c r="F336" s="398"/>
      <c r="G336" s="398"/>
      <c r="H336" s="398"/>
      <c r="I336" s="398"/>
      <c r="J336" s="398">
        <f t="shared" si="9"/>
        <v>0</v>
      </c>
    </row>
    <row r="337" spans="1:10" ht="15" hidden="1">
      <c r="A337" s="390"/>
      <c r="B337" s="394"/>
      <c r="C337" s="395"/>
      <c r="D337" s="395"/>
      <c r="E337" s="408" t="s">
        <v>124</v>
      </c>
      <c r="F337" s="398"/>
      <c r="G337" s="398"/>
      <c r="H337" s="398"/>
      <c r="I337" s="398"/>
      <c r="J337" s="398">
        <f t="shared" si="9"/>
        <v>0</v>
      </c>
    </row>
    <row r="338" spans="1:10" ht="24">
      <c r="A338" s="390">
        <v>2950</v>
      </c>
      <c r="B338" s="385" t="s">
        <v>153</v>
      </c>
      <c r="C338" s="386">
        <v>5</v>
      </c>
      <c r="D338" s="386">
        <v>0</v>
      </c>
      <c r="E338" s="410" t="s">
        <v>1403</v>
      </c>
      <c r="F338" s="392">
        <f>F339</f>
        <v>11000</v>
      </c>
      <c r="G338" s="392">
        <f>G339</f>
        <v>16000</v>
      </c>
      <c r="H338" s="392">
        <f>H339</f>
        <v>21358</v>
      </c>
      <c r="I338" s="392">
        <f>I339</f>
        <v>21358</v>
      </c>
      <c r="J338" s="388">
        <f t="shared" si="9"/>
        <v>21358</v>
      </c>
    </row>
    <row r="339" spans="1:10" ht="23.25" customHeight="1">
      <c r="A339" s="390">
        <v>2951</v>
      </c>
      <c r="B339" s="394" t="s">
        <v>153</v>
      </c>
      <c r="C339" s="395">
        <v>5</v>
      </c>
      <c r="D339" s="395">
        <v>1</v>
      </c>
      <c r="E339" s="409" t="s">
        <v>1404</v>
      </c>
      <c r="F339" s="392">
        <f>F341+F345+F342+F343+F344</f>
        <v>11000</v>
      </c>
      <c r="G339" s="392">
        <f>G341+G345+G342+G343+G344</f>
        <v>16000</v>
      </c>
      <c r="H339" s="392">
        <f>H341+H345+H342+H343+H344</f>
        <v>21358</v>
      </c>
      <c r="I339" s="392">
        <f>I341+I345+I342+I343+I344</f>
        <v>21358</v>
      </c>
      <c r="J339" s="388">
        <f t="shared" si="9"/>
        <v>21358</v>
      </c>
    </row>
    <row r="340" spans="1:10" ht="36" hidden="1">
      <c r="A340" s="390"/>
      <c r="B340" s="394"/>
      <c r="C340" s="395"/>
      <c r="D340" s="395"/>
      <c r="E340" s="408" t="s">
        <v>1260</v>
      </c>
      <c r="F340" s="398"/>
      <c r="G340" s="398"/>
      <c r="H340" s="398"/>
      <c r="I340" s="398"/>
      <c r="J340" s="398">
        <f t="shared" si="9"/>
        <v>0</v>
      </c>
    </row>
    <row r="341" spans="1:10" ht="21">
      <c r="A341" s="390"/>
      <c r="B341" s="394"/>
      <c r="C341" s="395"/>
      <c r="D341" s="395">
        <v>4511</v>
      </c>
      <c r="E341" s="404" t="s">
        <v>1343</v>
      </c>
      <c r="F341" s="400">
        <v>10000</v>
      </c>
      <c r="G341" s="400">
        <v>15000</v>
      </c>
      <c r="H341" s="400">
        <v>20358</v>
      </c>
      <c r="I341" s="400">
        <v>20358</v>
      </c>
      <c r="J341" s="398">
        <f t="shared" si="9"/>
        <v>20358</v>
      </c>
    </row>
    <row r="342" spans="1:10" ht="15">
      <c r="A342" s="390"/>
      <c r="B342" s="394"/>
      <c r="C342" s="395"/>
      <c r="D342" s="395">
        <v>5112</v>
      </c>
      <c r="E342" s="404" t="s">
        <v>1405</v>
      </c>
      <c r="F342" s="400">
        <v>0</v>
      </c>
      <c r="G342" s="400">
        <v>0</v>
      </c>
      <c r="H342" s="400">
        <v>0</v>
      </c>
      <c r="I342" s="400">
        <v>0</v>
      </c>
      <c r="J342" s="398">
        <f>I342</f>
        <v>0</v>
      </c>
    </row>
    <row r="343" spans="1:10" ht="15">
      <c r="A343" s="390"/>
      <c r="B343" s="394"/>
      <c r="C343" s="395"/>
      <c r="D343" s="395">
        <v>5122</v>
      </c>
      <c r="E343" s="404" t="s">
        <v>1406</v>
      </c>
      <c r="F343" s="400">
        <v>500</v>
      </c>
      <c r="G343" s="400">
        <v>500</v>
      </c>
      <c r="H343" s="400">
        <v>500</v>
      </c>
      <c r="I343" s="400">
        <v>500</v>
      </c>
      <c r="J343" s="398">
        <f>I343</f>
        <v>500</v>
      </c>
    </row>
    <row r="344" spans="1:10" ht="15">
      <c r="A344" s="390"/>
      <c r="B344" s="394"/>
      <c r="C344" s="395"/>
      <c r="D344" s="395">
        <v>5129</v>
      </c>
      <c r="E344" s="404" t="s">
        <v>1282</v>
      </c>
      <c r="F344" s="400">
        <v>500</v>
      </c>
      <c r="G344" s="400">
        <v>500</v>
      </c>
      <c r="H344" s="400">
        <v>500</v>
      </c>
      <c r="I344" s="400">
        <v>500</v>
      </c>
      <c r="J344" s="398">
        <f>I344</f>
        <v>500</v>
      </c>
    </row>
    <row r="345" spans="1:10" ht="15">
      <c r="A345" s="390"/>
      <c r="B345" s="394"/>
      <c r="C345" s="395"/>
      <c r="D345" s="395">
        <v>5134</v>
      </c>
      <c r="E345" s="404" t="s">
        <v>1407</v>
      </c>
      <c r="F345" s="398">
        <v>0</v>
      </c>
      <c r="G345" s="398">
        <v>0</v>
      </c>
      <c r="H345" s="398">
        <v>0</v>
      </c>
      <c r="I345" s="398">
        <v>0</v>
      </c>
      <c r="J345" s="398">
        <f t="shared" si="9"/>
        <v>0</v>
      </c>
    </row>
    <row r="346" spans="1:252" ht="45">
      <c r="A346" s="384">
        <v>3000</v>
      </c>
      <c r="B346" s="385" t="s">
        <v>154</v>
      </c>
      <c r="C346" s="386">
        <v>0</v>
      </c>
      <c r="D346" s="386">
        <v>0</v>
      </c>
      <c r="E346" s="415" t="s">
        <v>1408</v>
      </c>
      <c r="F346" s="443">
        <f>SUM(F347,F348)</f>
        <v>7000</v>
      </c>
      <c r="G346" s="443">
        <f>SUM(G347,G348)</f>
        <v>9000</v>
      </c>
      <c r="H346" s="443">
        <f>SUM(H347,H348)</f>
        <v>10200</v>
      </c>
      <c r="I346" s="443">
        <f>SUM(I347,I348)</f>
        <v>10200</v>
      </c>
      <c r="J346" s="398">
        <f t="shared" si="9"/>
        <v>10200</v>
      </c>
      <c r="K346" s="389"/>
      <c r="L346" s="389"/>
      <c r="M346" s="389"/>
      <c r="N346" s="389"/>
      <c r="O346" s="389"/>
      <c r="P346" s="389"/>
      <c r="Q346" s="389"/>
      <c r="R346" s="389"/>
      <c r="S346" s="389"/>
      <c r="T346" s="389"/>
      <c r="U346" s="389"/>
      <c r="V346" s="389"/>
      <c r="W346" s="389"/>
      <c r="X346" s="389"/>
      <c r="Y346" s="389"/>
      <c r="Z346" s="389"/>
      <c r="AA346" s="389"/>
      <c r="AB346" s="389"/>
      <c r="AC346" s="389"/>
      <c r="AD346" s="389"/>
      <c r="AE346" s="389"/>
      <c r="AF346" s="389"/>
      <c r="AG346" s="389"/>
      <c r="AH346" s="389"/>
      <c r="AI346" s="389"/>
      <c r="AJ346" s="389"/>
      <c r="AK346" s="389"/>
      <c r="AL346" s="389"/>
      <c r="AM346" s="389"/>
      <c r="AN346" s="389"/>
      <c r="AO346" s="389"/>
      <c r="AP346" s="389"/>
      <c r="AQ346" s="389"/>
      <c r="AR346" s="389"/>
      <c r="AS346" s="389"/>
      <c r="AT346" s="389"/>
      <c r="AU346" s="389"/>
      <c r="AV346" s="389"/>
      <c r="AW346" s="389"/>
      <c r="AX346" s="389"/>
      <c r="AY346" s="389"/>
      <c r="AZ346" s="389"/>
      <c r="BA346" s="389"/>
      <c r="BB346" s="389"/>
      <c r="BC346" s="389"/>
      <c r="BD346" s="389"/>
      <c r="BE346" s="389"/>
      <c r="BF346" s="389"/>
      <c r="BG346" s="389"/>
      <c r="BH346" s="389"/>
      <c r="BI346" s="389"/>
      <c r="BJ346" s="389"/>
      <c r="BK346" s="389"/>
      <c r="BL346" s="389"/>
      <c r="BM346" s="389"/>
      <c r="BN346" s="389"/>
      <c r="BO346" s="389"/>
      <c r="BP346" s="389"/>
      <c r="BQ346" s="389"/>
      <c r="BR346" s="389"/>
      <c r="BS346" s="389"/>
      <c r="BT346" s="389"/>
      <c r="BU346" s="389"/>
      <c r="BV346" s="389"/>
      <c r="BW346" s="389"/>
      <c r="BX346" s="389"/>
      <c r="BY346" s="389"/>
      <c r="BZ346" s="389"/>
      <c r="CA346" s="389"/>
      <c r="CB346" s="389"/>
      <c r="CC346" s="389"/>
      <c r="CD346" s="389"/>
      <c r="CE346" s="389"/>
      <c r="CF346" s="389"/>
      <c r="CG346" s="389"/>
      <c r="CH346" s="389"/>
      <c r="CI346" s="389"/>
      <c r="CJ346" s="389"/>
      <c r="CK346" s="389"/>
      <c r="CL346" s="389"/>
      <c r="CM346" s="389"/>
      <c r="CN346" s="389"/>
      <c r="CO346" s="389"/>
      <c r="CP346" s="389"/>
      <c r="CQ346" s="389"/>
      <c r="CR346" s="389"/>
      <c r="CS346" s="389"/>
      <c r="CT346" s="389"/>
      <c r="CU346" s="389"/>
      <c r="CV346" s="389"/>
      <c r="CW346" s="389"/>
      <c r="CX346" s="389"/>
      <c r="CY346" s="389"/>
      <c r="CZ346" s="389"/>
      <c r="DA346" s="389"/>
      <c r="DB346" s="389"/>
      <c r="DC346" s="389"/>
      <c r="DD346" s="389"/>
      <c r="DE346" s="389"/>
      <c r="DF346" s="389"/>
      <c r="DG346" s="389"/>
      <c r="DH346" s="389"/>
      <c r="DI346" s="389"/>
      <c r="DJ346" s="389"/>
      <c r="DK346" s="389"/>
      <c r="DL346" s="389"/>
      <c r="DM346" s="389"/>
      <c r="DN346" s="389"/>
      <c r="DO346" s="389"/>
      <c r="DP346" s="389"/>
      <c r="DQ346" s="389"/>
      <c r="DR346" s="389"/>
      <c r="DS346" s="389"/>
      <c r="DT346" s="389"/>
      <c r="DU346" s="389"/>
      <c r="DV346" s="389"/>
      <c r="DW346" s="389"/>
      <c r="DX346" s="389"/>
      <c r="DY346" s="389"/>
      <c r="DZ346" s="389"/>
      <c r="EA346" s="389"/>
      <c r="EB346" s="389"/>
      <c r="EC346" s="389"/>
      <c r="ED346" s="389"/>
      <c r="EE346" s="389"/>
      <c r="EF346" s="389"/>
      <c r="EG346" s="389"/>
      <c r="EH346" s="389"/>
      <c r="EI346" s="389"/>
      <c r="EJ346" s="389"/>
      <c r="EK346" s="389"/>
      <c r="EL346" s="389"/>
      <c r="EM346" s="389"/>
      <c r="EN346" s="389"/>
      <c r="EO346" s="389"/>
      <c r="EP346" s="389"/>
      <c r="EQ346" s="389"/>
      <c r="ER346" s="389"/>
      <c r="ES346" s="389"/>
      <c r="ET346" s="389"/>
      <c r="EU346" s="389"/>
      <c r="EV346" s="389"/>
      <c r="EW346" s="389"/>
      <c r="EX346" s="389"/>
      <c r="EY346" s="389"/>
      <c r="EZ346" s="389"/>
      <c r="FA346" s="389"/>
      <c r="FB346" s="389"/>
      <c r="FC346" s="389"/>
      <c r="FD346" s="389"/>
      <c r="FE346" s="389"/>
      <c r="FF346" s="389"/>
      <c r="FG346" s="389"/>
      <c r="FH346" s="389"/>
      <c r="FI346" s="389"/>
      <c r="FJ346" s="389"/>
      <c r="FK346" s="389"/>
      <c r="FL346" s="389"/>
      <c r="FM346" s="389"/>
      <c r="FN346" s="389"/>
      <c r="FO346" s="389"/>
      <c r="FP346" s="389"/>
      <c r="FQ346" s="389"/>
      <c r="FR346" s="389"/>
      <c r="FS346" s="389"/>
      <c r="FT346" s="389"/>
      <c r="FU346" s="389"/>
      <c r="FV346" s="389"/>
      <c r="FW346" s="389"/>
      <c r="FX346" s="389"/>
      <c r="FY346" s="389"/>
      <c r="FZ346" s="389"/>
      <c r="GA346" s="389"/>
      <c r="GB346" s="389"/>
      <c r="GC346" s="389"/>
      <c r="GD346" s="389"/>
      <c r="GE346" s="389"/>
      <c r="GF346" s="389"/>
      <c r="GG346" s="389"/>
      <c r="GH346" s="389"/>
      <c r="GI346" s="389"/>
      <c r="GJ346" s="389"/>
      <c r="GK346" s="389"/>
      <c r="GL346" s="389"/>
      <c r="GM346" s="389"/>
      <c r="GN346" s="389"/>
      <c r="GO346" s="389"/>
      <c r="GP346" s="389"/>
      <c r="GQ346" s="389"/>
      <c r="GR346" s="389"/>
      <c r="GS346" s="389"/>
      <c r="GT346" s="389"/>
      <c r="GU346" s="389"/>
      <c r="GV346" s="389"/>
      <c r="GW346" s="389"/>
      <c r="GX346" s="389"/>
      <c r="GY346" s="389"/>
      <c r="GZ346" s="389"/>
      <c r="HA346" s="389"/>
      <c r="HB346" s="389"/>
      <c r="HC346" s="389"/>
      <c r="HD346" s="389"/>
      <c r="HE346" s="389"/>
      <c r="HF346" s="389"/>
      <c r="HG346" s="389"/>
      <c r="HH346" s="389"/>
      <c r="HI346" s="389"/>
      <c r="HJ346" s="389"/>
      <c r="HK346" s="389"/>
      <c r="HL346" s="389"/>
      <c r="HM346" s="389"/>
      <c r="HN346" s="389"/>
      <c r="HO346" s="389"/>
      <c r="HP346" s="389"/>
      <c r="HQ346" s="389"/>
      <c r="HR346" s="389"/>
      <c r="HS346" s="389"/>
      <c r="HT346" s="389"/>
      <c r="HU346" s="389"/>
      <c r="HV346" s="389"/>
      <c r="HW346" s="389"/>
      <c r="HX346" s="389"/>
      <c r="HY346" s="389"/>
      <c r="HZ346" s="389"/>
      <c r="IA346" s="389"/>
      <c r="IB346" s="389"/>
      <c r="IC346" s="389"/>
      <c r="ID346" s="389"/>
      <c r="IE346" s="389"/>
      <c r="IF346" s="389"/>
      <c r="IG346" s="389"/>
      <c r="IH346" s="389"/>
      <c r="II346" s="389"/>
      <c r="IJ346" s="389"/>
      <c r="IK346" s="389"/>
      <c r="IL346" s="389"/>
      <c r="IM346" s="389"/>
      <c r="IN346" s="389"/>
      <c r="IO346" s="389"/>
      <c r="IP346" s="389"/>
      <c r="IQ346" s="389"/>
      <c r="IR346" s="389"/>
    </row>
    <row r="347" spans="1:10" ht="24">
      <c r="A347" s="390">
        <v>3010</v>
      </c>
      <c r="B347" s="385" t="s">
        <v>154</v>
      </c>
      <c r="C347" s="386">
        <v>1</v>
      </c>
      <c r="D347" s="386">
        <v>0</v>
      </c>
      <c r="E347" s="410" t="s">
        <v>1409</v>
      </c>
      <c r="F347" s="392"/>
      <c r="G347" s="392"/>
      <c r="H347" s="392"/>
      <c r="I347" s="392"/>
      <c r="J347" s="398">
        <f t="shared" si="9"/>
        <v>0</v>
      </c>
    </row>
    <row r="348" spans="1:10" ht="36">
      <c r="A348" s="390">
        <v>3070</v>
      </c>
      <c r="B348" s="385" t="s">
        <v>154</v>
      </c>
      <c r="C348" s="386">
        <v>7</v>
      </c>
      <c r="D348" s="386">
        <v>0</v>
      </c>
      <c r="E348" s="410" t="s">
        <v>1410</v>
      </c>
      <c r="F348" s="398">
        <f>F349</f>
        <v>7000</v>
      </c>
      <c r="G348" s="398">
        <f>G349</f>
        <v>9000</v>
      </c>
      <c r="H348" s="398">
        <f>H349</f>
        <v>10200</v>
      </c>
      <c r="I348" s="398">
        <f>I349</f>
        <v>10200</v>
      </c>
      <c r="J348" s="398">
        <f>J349</f>
        <v>10200</v>
      </c>
    </row>
    <row r="349" spans="1:10" ht="21">
      <c r="A349" s="390">
        <v>3071</v>
      </c>
      <c r="B349" s="394" t="s">
        <v>154</v>
      </c>
      <c r="C349" s="395">
        <v>7</v>
      </c>
      <c r="D349" s="395">
        <v>1</v>
      </c>
      <c r="E349" s="396" t="s">
        <v>1411</v>
      </c>
      <c r="F349" s="398">
        <f>F352+F351</f>
        <v>7000</v>
      </c>
      <c r="G349" s="398">
        <f>G352+G351</f>
        <v>9000</v>
      </c>
      <c r="H349" s="398">
        <f>H352+H351</f>
        <v>10200</v>
      </c>
      <c r="I349" s="398">
        <f>I352+I351</f>
        <v>10200</v>
      </c>
      <c r="J349" s="398">
        <f aca="true" t="shared" si="10" ref="J349:J357">I349</f>
        <v>10200</v>
      </c>
    </row>
    <row r="350" spans="1:10" ht="31.5" hidden="1">
      <c r="A350" s="390"/>
      <c r="B350" s="394"/>
      <c r="C350" s="395"/>
      <c r="D350" s="395"/>
      <c r="E350" s="396" t="s">
        <v>1260</v>
      </c>
      <c r="F350" s="398"/>
      <c r="G350" s="398"/>
      <c r="H350" s="398"/>
      <c r="I350" s="398"/>
      <c r="J350" s="398">
        <f t="shared" si="10"/>
        <v>0</v>
      </c>
    </row>
    <row r="351" spans="1:10" ht="21">
      <c r="A351" s="390"/>
      <c r="B351" s="394"/>
      <c r="C351" s="395"/>
      <c r="D351" s="395">
        <v>4727</v>
      </c>
      <c r="E351" s="396" t="s">
        <v>1412</v>
      </c>
      <c r="F351" s="398">
        <v>3000</v>
      </c>
      <c r="G351" s="398">
        <v>3000</v>
      </c>
      <c r="H351" s="398">
        <v>4200</v>
      </c>
      <c r="I351" s="398">
        <v>4200</v>
      </c>
      <c r="J351" s="398">
        <f t="shared" si="10"/>
        <v>4200</v>
      </c>
    </row>
    <row r="352" spans="1:10" ht="15">
      <c r="A352" s="390"/>
      <c r="B352" s="394"/>
      <c r="C352" s="395"/>
      <c r="D352" s="395">
        <v>4729</v>
      </c>
      <c r="E352" s="426" t="s">
        <v>1413</v>
      </c>
      <c r="F352" s="405">
        <v>4000</v>
      </c>
      <c r="G352" s="405">
        <v>6000</v>
      </c>
      <c r="H352" s="405">
        <v>6000</v>
      </c>
      <c r="I352" s="405">
        <v>6000</v>
      </c>
      <c r="J352" s="398">
        <f t="shared" si="10"/>
        <v>6000</v>
      </c>
    </row>
    <row r="353" spans="1:252" ht="48">
      <c r="A353" s="384">
        <v>3100</v>
      </c>
      <c r="B353" s="385" t="s">
        <v>155</v>
      </c>
      <c r="C353" s="385">
        <v>0</v>
      </c>
      <c r="D353" s="385">
        <v>0</v>
      </c>
      <c r="E353" s="444" t="s">
        <v>1414</v>
      </c>
      <c r="F353" s="388">
        <f aca="true" t="shared" si="11" ref="F353:I354">F354</f>
        <v>31970</v>
      </c>
      <c r="G353" s="388">
        <f t="shared" si="11"/>
        <v>31970</v>
      </c>
      <c r="H353" s="388">
        <f t="shared" si="11"/>
        <v>31970</v>
      </c>
      <c r="I353" s="388">
        <f t="shared" si="11"/>
        <v>31970</v>
      </c>
      <c r="J353" s="388">
        <f>I353</f>
        <v>31970</v>
      </c>
      <c r="K353" s="389"/>
      <c r="L353" s="389"/>
      <c r="M353" s="389"/>
      <c r="N353" s="389"/>
      <c r="O353" s="389"/>
      <c r="P353" s="389"/>
      <c r="Q353" s="389"/>
      <c r="R353" s="389"/>
      <c r="S353" s="389"/>
      <c r="T353" s="389"/>
      <c r="U353" s="389"/>
      <c r="V353" s="389"/>
      <c r="W353" s="389"/>
      <c r="X353" s="389"/>
      <c r="Y353" s="389"/>
      <c r="Z353" s="389"/>
      <c r="AA353" s="389"/>
      <c r="AB353" s="389"/>
      <c r="AC353" s="389"/>
      <c r="AD353" s="389"/>
      <c r="AE353" s="389"/>
      <c r="AF353" s="389"/>
      <c r="AG353" s="389"/>
      <c r="AH353" s="389"/>
      <c r="AI353" s="389"/>
      <c r="AJ353" s="389"/>
      <c r="AK353" s="389"/>
      <c r="AL353" s="389"/>
      <c r="AM353" s="389"/>
      <c r="AN353" s="389"/>
      <c r="AO353" s="389"/>
      <c r="AP353" s="389"/>
      <c r="AQ353" s="389"/>
      <c r="AR353" s="389"/>
      <c r="AS353" s="389"/>
      <c r="AT353" s="389"/>
      <c r="AU353" s="389"/>
      <c r="AV353" s="389"/>
      <c r="AW353" s="389"/>
      <c r="AX353" s="389"/>
      <c r="AY353" s="389"/>
      <c r="AZ353" s="389"/>
      <c r="BA353" s="389"/>
      <c r="BB353" s="389"/>
      <c r="BC353" s="389"/>
      <c r="BD353" s="389"/>
      <c r="BE353" s="389"/>
      <c r="BF353" s="389"/>
      <c r="BG353" s="389"/>
      <c r="BH353" s="389"/>
      <c r="BI353" s="389"/>
      <c r="BJ353" s="389"/>
      <c r="BK353" s="389"/>
      <c r="BL353" s="389"/>
      <c r="BM353" s="389"/>
      <c r="BN353" s="389"/>
      <c r="BO353" s="389"/>
      <c r="BP353" s="389"/>
      <c r="BQ353" s="389"/>
      <c r="BR353" s="389"/>
      <c r="BS353" s="389"/>
      <c r="BT353" s="389"/>
      <c r="BU353" s="389"/>
      <c r="BV353" s="389"/>
      <c r="BW353" s="389"/>
      <c r="BX353" s="389"/>
      <c r="BY353" s="389"/>
      <c r="BZ353" s="389"/>
      <c r="CA353" s="389"/>
      <c r="CB353" s="389"/>
      <c r="CC353" s="389"/>
      <c r="CD353" s="389"/>
      <c r="CE353" s="389"/>
      <c r="CF353" s="389"/>
      <c r="CG353" s="389"/>
      <c r="CH353" s="389"/>
      <c r="CI353" s="389"/>
      <c r="CJ353" s="389"/>
      <c r="CK353" s="389"/>
      <c r="CL353" s="389"/>
      <c r="CM353" s="389"/>
      <c r="CN353" s="389"/>
      <c r="CO353" s="389"/>
      <c r="CP353" s="389"/>
      <c r="CQ353" s="389"/>
      <c r="CR353" s="389"/>
      <c r="CS353" s="389"/>
      <c r="CT353" s="389"/>
      <c r="CU353" s="389"/>
      <c r="CV353" s="389"/>
      <c r="CW353" s="389"/>
      <c r="CX353" s="389"/>
      <c r="CY353" s="389"/>
      <c r="CZ353" s="389"/>
      <c r="DA353" s="389"/>
      <c r="DB353" s="389"/>
      <c r="DC353" s="389"/>
      <c r="DD353" s="389"/>
      <c r="DE353" s="389"/>
      <c r="DF353" s="389"/>
      <c r="DG353" s="389"/>
      <c r="DH353" s="389"/>
      <c r="DI353" s="389"/>
      <c r="DJ353" s="389"/>
      <c r="DK353" s="389"/>
      <c r="DL353" s="389"/>
      <c r="DM353" s="389"/>
      <c r="DN353" s="389"/>
      <c r="DO353" s="389"/>
      <c r="DP353" s="389"/>
      <c r="DQ353" s="389"/>
      <c r="DR353" s="389"/>
      <c r="DS353" s="389"/>
      <c r="DT353" s="389"/>
      <c r="DU353" s="389"/>
      <c r="DV353" s="389"/>
      <c r="DW353" s="389"/>
      <c r="DX353" s="389"/>
      <c r="DY353" s="389"/>
      <c r="DZ353" s="389"/>
      <c r="EA353" s="389"/>
      <c r="EB353" s="389"/>
      <c r="EC353" s="389"/>
      <c r="ED353" s="389"/>
      <c r="EE353" s="389"/>
      <c r="EF353" s="389"/>
      <c r="EG353" s="389"/>
      <c r="EH353" s="389"/>
      <c r="EI353" s="389"/>
      <c r="EJ353" s="389"/>
      <c r="EK353" s="389"/>
      <c r="EL353" s="389"/>
      <c r="EM353" s="389"/>
      <c r="EN353" s="389"/>
      <c r="EO353" s="389"/>
      <c r="EP353" s="389"/>
      <c r="EQ353" s="389"/>
      <c r="ER353" s="389"/>
      <c r="ES353" s="389"/>
      <c r="ET353" s="389"/>
      <c r="EU353" s="389"/>
      <c r="EV353" s="389"/>
      <c r="EW353" s="389"/>
      <c r="EX353" s="389"/>
      <c r="EY353" s="389"/>
      <c r="EZ353" s="389"/>
      <c r="FA353" s="389"/>
      <c r="FB353" s="389"/>
      <c r="FC353" s="389"/>
      <c r="FD353" s="389"/>
      <c r="FE353" s="389"/>
      <c r="FF353" s="389"/>
      <c r="FG353" s="389"/>
      <c r="FH353" s="389"/>
      <c r="FI353" s="389"/>
      <c r="FJ353" s="389"/>
      <c r="FK353" s="389"/>
      <c r="FL353" s="389"/>
      <c r="FM353" s="389"/>
      <c r="FN353" s="389"/>
      <c r="FO353" s="389"/>
      <c r="FP353" s="389"/>
      <c r="FQ353" s="389"/>
      <c r="FR353" s="389"/>
      <c r="FS353" s="389"/>
      <c r="FT353" s="389"/>
      <c r="FU353" s="389"/>
      <c r="FV353" s="389"/>
      <c r="FW353" s="389"/>
      <c r="FX353" s="389"/>
      <c r="FY353" s="389"/>
      <c r="FZ353" s="389"/>
      <c r="GA353" s="389"/>
      <c r="GB353" s="389"/>
      <c r="GC353" s="389"/>
      <c r="GD353" s="389"/>
      <c r="GE353" s="389"/>
      <c r="GF353" s="389"/>
      <c r="GG353" s="389"/>
      <c r="GH353" s="389"/>
      <c r="GI353" s="389"/>
      <c r="GJ353" s="389"/>
      <c r="GK353" s="389"/>
      <c r="GL353" s="389"/>
      <c r="GM353" s="389"/>
      <c r="GN353" s="389"/>
      <c r="GO353" s="389"/>
      <c r="GP353" s="389"/>
      <c r="GQ353" s="389"/>
      <c r="GR353" s="389"/>
      <c r="GS353" s="389"/>
      <c r="GT353" s="389"/>
      <c r="GU353" s="389"/>
      <c r="GV353" s="389"/>
      <c r="GW353" s="389"/>
      <c r="GX353" s="389"/>
      <c r="GY353" s="389"/>
      <c r="GZ353" s="389"/>
      <c r="HA353" s="389"/>
      <c r="HB353" s="389"/>
      <c r="HC353" s="389"/>
      <c r="HD353" s="389"/>
      <c r="HE353" s="389"/>
      <c r="HF353" s="389"/>
      <c r="HG353" s="389"/>
      <c r="HH353" s="389"/>
      <c r="HI353" s="389"/>
      <c r="HJ353" s="389"/>
      <c r="HK353" s="389"/>
      <c r="HL353" s="389"/>
      <c r="HM353" s="389"/>
      <c r="HN353" s="389"/>
      <c r="HO353" s="389"/>
      <c r="HP353" s="389"/>
      <c r="HQ353" s="389"/>
      <c r="HR353" s="389"/>
      <c r="HS353" s="389"/>
      <c r="HT353" s="389"/>
      <c r="HU353" s="389"/>
      <c r="HV353" s="389"/>
      <c r="HW353" s="389"/>
      <c r="HX353" s="389"/>
      <c r="HY353" s="389"/>
      <c r="HZ353" s="389"/>
      <c r="IA353" s="389"/>
      <c r="IB353" s="389"/>
      <c r="IC353" s="389"/>
      <c r="ID353" s="389"/>
      <c r="IE353" s="389"/>
      <c r="IF353" s="389"/>
      <c r="IG353" s="389"/>
      <c r="IH353" s="389"/>
      <c r="II353" s="389"/>
      <c r="IJ353" s="389"/>
      <c r="IK353" s="389"/>
      <c r="IL353" s="389"/>
      <c r="IM353" s="389"/>
      <c r="IN353" s="389"/>
      <c r="IO353" s="389"/>
      <c r="IP353" s="389"/>
      <c r="IQ353" s="389"/>
      <c r="IR353" s="389"/>
    </row>
    <row r="354" spans="1:10" ht="24">
      <c r="A354" s="390">
        <v>3110</v>
      </c>
      <c r="B354" s="445" t="s">
        <v>155</v>
      </c>
      <c r="C354" s="445">
        <v>1</v>
      </c>
      <c r="D354" s="445">
        <v>0</v>
      </c>
      <c r="E354" s="440" t="s">
        <v>1415</v>
      </c>
      <c r="F354" s="398">
        <f t="shared" si="11"/>
        <v>31970</v>
      </c>
      <c r="G354" s="398">
        <f t="shared" si="11"/>
        <v>31970</v>
      </c>
      <c r="H354" s="398">
        <f t="shared" si="11"/>
        <v>31970</v>
      </c>
      <c r="I354" s="398">
        <f t="shared" si="11"/>
        <v>31970</v>
      </c>
      <c r="J354" s="398">
        <f t="shared" si="10"/>
        <v>31970</v>
      </c>
    </row>
    <row r="355" spans="1:10" ht="23.25" customHeight="1">
      <c r="A355" s="390">
        <v>3112</v>
      </c>
      <c r="B355" s="445" t="s">
        <v>155</v>
      </c>
      <c r="C355" s="445">
        <v>1</v>
      </c>
      <c r="D355" s="445">
        <v>2</v>
      </c>
      <c r="E355" s="446" t="s">
        <v>1416</v>
      </c>
      <c r="F355" s="398">
        <f>F357</f>
        <v>31970</v>
      </c>
      <c r="G355" s="398">
        <f>G357</f>
        <v>31970</v>
      </c>
      <c r="H355" s="398">
        <f>H357</f>
        <v>31970</v>
      </c>
      <c r="I355" s="398">
        <f>I357</f>
        <v>31970</v>
      </c>
      <c r="J355" s="398">
        <f t="shared" si="10"/>
        <v>31970</v>
      </c>
    </row>
    <row r="356" spans="1:10" ht="31.5" hidden="1">
      <c r="A356" s="390"/>
      <c r="B356" s="394"/>
      <c r="C356" s="395"/>
      <c r="D356" s="395"/>
      <c r="E356" s="396" t="s">
        <v>1260</v>
      </c>
      <c r="F356" s="398"/>
      <c r="G356" s="398"/>
      <c r="H356" s="398"/>
      <c r="I356" s="398"/>
      <c r="J356" s="398">
        <f t="shared" si="10"/>
        <v>0</v>
      </c>
    </row>
    <row r="357" spans="1:10" ht="15">
      <c r="A357" s="390"/>
      <c r="B357" s="394"/>
      <c r="C357" s="395"/>
      <c r="D357" s="395">
        <v>4891</v>
      </c>
      <c r="E357" s="442" t="s">
        <v>1416</v>
      </c>
      <c r="F357" s="405">
        <v>31970</v>
      </c>
      <c r="G357" s="405">
        <v>31970</v>
      </c>
      <c r="H357" s="405">
        <v>31970</v>
      </c>
      <c r="I357" s="405">
        <v>31970</v>
      </c>
      <c r="J357" s="398">
        <f t="shared" si="10"/>
        <v>31970</v>
      </c>
    </row>
    <row r="358" spans="2:4" ht="15">
      <c r="B358" s="448"/>
      <c r="C358" s="449"/>
      <c r="D358" s="450"/>
    </row>
    <row r="359" spans="2:4" ht="15">
      <c r="B359" s="453"/>
      <c r="C359" s="449"/>
      <c r="D359" s="450"/>
    </row>
    <row r="360" spans="2:5" ht="15">
      <c r="B360" s="453"/>
      <c r="C360" s="449"/>
      <c r="D360" s="450"/>
      <c r="E360" s="361"/>
    </row>
    <row r="361" spans="2:4" ht="15">
      <c r="B361" s="453"/>
      <c r="C361" s="454"/>
      <c r="D361" s="455"/>
    </row>
  </sheetData>
  <sheetProtection/>
  <mergeCells count="17">
    <mergeCell ref="I12:I13"/>
    <mergeCell ref="F1:I1"/>
    <mergeCell ref="F2:I2"/>
    <mergeCell ref="F3:J3"/>
    <mergeCell ref="H6:I6"/>
    <mergeCell ref="H7:J7"/>
    <mergeCell ref="A9:J10"/>
    <mergeCell ref="J12:J13"/>
    <mergeCell ref="H11:J11"/>
    <mergeCell ref="A12:A13"/>
    <mergeCell ref="B12:B13"/>
    <mergeCell ref="C12:C13"/>
    <mergeCell ref="D12:D13"/>
    <mergeCell ref="E12:E13"/>
    <mergeCell ref="F12:F13"/>
    <mergeCell ref="G12:G13"/>
    <mergeCell ref="H12:H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2024-01-15T12:05:08Z</cp:lastPrinted>
  <dcterms:created xsi:type="dcterms:W3CDTF">1996-10-14T23:33:28Z</dcterms:created>
  <dcterms:modified xsi:type="dcterms:W3CDTF">2024-01-15T13:26:12Z</dcterms:modified>
  <cp:category/>
  <cp:version/>
  <cp:contentType/>
  <cp:contentStatus/>
</cp:coreProperties>
</file>